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4820" windowHeight="8175" activeTab="3"/>
  </bookViews>
  <sheets>
    <sheet name="Прил.№3" sheetId="1" r:id="rId1"/>
    <sheet name="Прил.№5" sheetId="2" r:id="rId2"/>
    <sheet name="Прил.№ 4" sheetId="3" r:id="rId3"/>
    <sheet name="Прил.6" sheetId="4" r:id="rId4"/>
  </sheets>
  <definedNames>
    <definedName name="Z_14AD8FCF_7334_43A2_9239_A6ECB2F89C3B_.wvu.PrintArea" localSheetId="1" hidden="1">'Прил.№5'!$A$1:$F$845</definedName>
    <definedName name="Z_14AD8FCF_7334_43A2_9239_A6ECB2F89C3B_.wvu.Rows" localSheetId="2" hidden="1">'Прил.№ 4'!#REF!,'Прил.№ 4'!#REF!,'Прил.№ 4'!#REF!</definedName>
    <definedName name="Z_14AD8FCF_7334_43A2_9239_A6ECB2F89C3B_.wvu.Rows" localSheetId="1" hidden="1">'Прил.№5'!#REF!,'Прил.№5'!#REF!,'Прил.№5'!#REF!</definedName>
    <definedName name="Z_29F0C16F_5A1C_4BDE_9BC7_F9666AFF6794_.wvu.PrintArea" localSheetId="1" hidden="1">'Прил.№5'!$A$1:$F$845</definedName>
    <definedName name="Z_914D5C34_A9E1_4BC9_81CB_5821B555B198_.wvu.PrintArea" localSheetId="1" hidden="1">'Прил.№5'!$A$1:$F$845</definedName>
    <definedName name="Z_A7495148_6FB8_4214_86DC_6F170FA3B179_.wvu.PrintArea" localSheetId="2" hidden="1">'Прил.№ 4'!$A$1:$E$756</definedName>
    <definedName name="Z_A7495148_6FB8_4214_86DC_6F170FA3B179_.wvu.PrintArea" localSheetId="1" hidden="1">'Прил.№5'!$A$1:$F$845</definedName>
    <definedName name="Z_A7495148_6FB8_4214_86DC_6F170FA3B179_.wvu.Rows" localSheetId="2" hidden="1">'Прил.№ 4'!#REF!,'Прил.№ 4'!$60:$60,'Прил.№ 4'!#REF!,'Прил.№ 4'!#REF!,'Прил.№ 4'!#REF!,'Прил.№ 4'!$423:$423,'Прил.№ 4'!#REF!,'Прил.№ 4'!#REF!,'Прил.№ 4'!#REF!,'Прил.№ 4'!#REF!,'Прил.№ 4'!#REF!,'Прил.№ 4'!#REF!,'Прил.№ 4'!#REF!,'Прил.№ 4'!#REF!</definedName>
    <definedName name="Z_A7495148_6FB8_4214_86DC_6F170FA3B179_.wvu.Rows" localSheetId="0" hidden="1">'Прил.№3'!#REF!</definedName>
    <definedName name="Z_A7495148_6FB8_4214_86DC_6F170FA3B179_.wvu.Rows" localSheetId="1" hidden="1">'Прил.№5'!#REF!,'Прил.№5'!$453:$453,'Прил.№5'!#REF!,'Прил.№5'!#REF!,'Прил.№5'!#REF!,'Прил.№5'!#REF!,'Прил.№5'!#REF!,'Прил.№5'!$711:$712,'Прил.№5'!$759:$759,'Прил.№5'!#REF!,'Прил.№5'!#REF!,'Прил.№5'!#REF!,'Прил.№5'!#REF!,'Прил.№5'!#REF!</definedName>
    <definedName name="Z_BAB4E2D0_5AB7_4398_93CD_69EB9BB2D057_.wvu.PrintArea" localSheetId="2" hidden="1">'Прил.№ 4'!$A$1:$E$756</definedName>
    <definedName name="Z_BAB4E2D0_5AB7_4398_93CD_69EB9BB2D057_.wvu.PrintArea" localSheetId="1" hidden="1">'Прил.№5'!$A$1:$F$845</definedName>
    <definedName name="Z_BAB4E2D0_5AB7_4398_93CD_69EB9BB2D057_.wvu.Rows" localSheetId="2" hidden="1">'Прил.№ 4'!#REF!,'Прил.№ 4'!$60:$60,'Прил.№ 4'!#REF!,'Прил.№ 4'!#REF!,'Прил.№ 4'!#REF!,'Прил.№ 4'!$423:$423,'Прил.№ 4'!#REF!,'Прил.№ 4'!#REF!,'Прил.№ 4'!#REF!,'Прил.№ 4'!#REF!,'Прил.№ 4'!#REF!,'Прил.№ 4'!#REF!,'Прил.№ 4'!#REF!,'Прил.№ 4'!#REF!</definedName>
    <definedName name="Z_BAB4E2D0_5AB7_4398_93CD_69EB9BB2D057_.wvu.Rows" localSheetId="1" hidden="1">'Прил.№5'!#REF!,'Прил.№5'!$453:$453,'Прил.№5'!#REF!,'Прил.№5'!#REF!,'Прил.№5'!#REF!,'Прил.№5'!#REF!,'Прил.№5'!#REF!,'Прил.№5'!$711:$712,'Прил.№5'!$759:$759,'Прил.№5'!#REF!,'Прил.№5'!#REF!,'Прил.№5'!#REF!,'Прил.№5'!#REF!,'Прил.№5'!#REF!</definedName>
    <definedName name="_xlnm.Print_Area" localSheetId="2">'Прил.№ 4'!$A$1:$G$756</definedName>
    <definedName name="_xlnm.Print_Area" localSheetId="1">'Прил.№5'!$A$1:$H$845</definedName>
  </definedNames>
  <calcPr fullCalcOnLoad="1"/>
</workbook>
</file>

<file path=xl/sharedStrings.xml><?xml version="1.0" encoding="utf-8"?>
<sst xmlns="http://schemas.openxmlformats.org/spreadsheetml/2006/main" count="7080" uniqueCount="948">
  <si>
    <t xml:space="preserve">            Расходы на обеспечение деятельности контрольно-счетной палаты муниципального образования</t>
  </si>
  <si>
    <t xml:space="preserve">Наименование </t>
  </si>
  <si>
    <t>расходы на уплату взносов в Ассоциацию муниципальных образований</t>
  </si>
  <si>
    <t>Национальная  экономика</t>
  </si>
  <si>
    <t>Сельское хозяйство и рыболовство</t>
  </si>
  <si>
    <t>Транспорт</t>
  </si>
  <si>
    <t>0700</t>
  </si>
  <si>
    <t>Образование</t>
  </si>
  <si>
    <t>0707</t>
  </si>
  <si>
    <t>0709</t>
  </si>
  <si>
    <t>Другие вопросы в области образования</t>
  </si>
  <si>
    <t>0800</t>
  </si>
  <si>
    <t>0804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</si>
  <si>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</si>
  <si>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</si>
  <si>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</si>
  <si>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</si>
  <si>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</si>
  <si>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</si>
  <si>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542</t>
  </si>
  <si>
    <t>556</t>
  </si>
  <si>
    <t>Молодежная политика</t>
  </si>
  <si>
    <t>Культура, кинематография</t>
  </si>
  <si>
    <t xml:space="preserve">Молодежная политика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</si>
  <si>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</si>
  <si>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0702</t>
  </si>
  <si>
    <t>Общее образование</t>
  </si>
  <si>
    <t>0801</t>
  </si>
  <si>
    <t>Культура</t>
  </si>
  <si>
    <t>575</t>
  </si>
  <si>
    <t>0701</t>
  </si>
  <si>
    <t>Дошкольное образование</t>
  </si>
  <si>
    <t>0106</t>
  </si>
  <si>
    <t>предоставление субсидии на иные цели бюджетным учреждениям в части оплаты кредиторской задолженности прошлых лет</t>
  </si>
  <si>
    <t>0705</t>
  </si>
  <si>
    <t>Всего</t>
  </si>
  <si>
    <t>Резервные фонды органов местного самоуправления</t>
  </si>
  <si>
    <t>Национальная экономика</t>
  </si>
  <si>
    <t>Функционирование высшего должностного лица субъекта Российской Федерации и муниципального образования</t>
  </si>
  <si>
    <t>Творческое развитие, профессиональная ориентация, освоение трудовых навыков детьми и подростками</t>
  </si>
  <si>
    <t>0111</t>
  </si>
  <si>
    <t>Физическая культура и спорт</t>
  </si>
  <si>
    <t>503</t>
  </si>
  <si>
    <t>Обеспечение деятельности  финансовых, налоговых и таможенных органов и органов финансового (финансово-бюджетного) надзора</t>
  </si>
  <si>
    <t>0113</t>
  </si>
  <si>
    <t>1200</t>
  </si>
  <si>
    <t>Средства массовой информации</t>
  </si>
  <si>
    <t>1100</t>
  </si>
  <si>
    <t>Другие вопросы в области культуры, кинематографии</t>
  </si>
  <si>
    <t>Профессиональная подготовка, переподготовка и повышение квалификации</t>
  </si>
  <si>
    <t>0409</t>
  </si>
  <si>
    <t>Дорожное хозяйство(дорожные фонды)</t>
  </si>
  <si>
    <t>Дорожное хозяйство (дорожные фонды)</t>
  </si>
  <si>
    <t>1004</t>
  </si>
  <si>
    <t>Охрана семьи и детства</t>
  </si>
  <si>
    <t>1102</t>
  </si>
  <si>
    <t>Массовый спорт</t>
  </si>
  <si>
    <t>1204</t>
  </si>
  <si>
    <t>Другие вопросы в области средств массовой информации</t>
  </si>
  <si>
    <t>504</t>
  </si>
  <si>
    <t>0304</t>
  </si>
  <si>
    <t>Органы юстиции</t>
  </si>
  <si>
    <t>100</t>
  </si>
  <si>
    <t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</si>
  <si>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</si>
  <si>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</si>
  <si>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0190120010</t>
  </si>
  <si>
    <t>Финансовое обеспечение реализации государственных полномочий по созданию, исполнению полномочий и обеспечению деятельности комиссий по делам несовершеннолетних</t>
  </si>
  <si>
    <t>0190310000</t>
  </si>
  <si>
    <t>0190310510</t>
  </si>
  <si>
    <t>Реализация государственных полномочий по созданию, исполнению полномочий и обеспечению деятельности комиссий по делам несовершеннолетних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</si>
  <si>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</si>
  <si>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0190450000</t>
  </si>
  <si>
    <t>расходы местного бюджета, источником финансового обеспечения которых являются межбюджетные трансферты, предоставляемые из федерального бюджета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</si>
  <si>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</si>
  <si>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9920020010</t>
  </si>
  <si>
    <t>расходы за счет средств резервного фонда</t>
  </si>
  <si>
    <t>0190510540</t>
  </si>
  <si>
    <t>Финансовое обеспечение реализации государственных полномочий Тверской области 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</si>
  <si>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0190250000</t>
  </si>
  <si>
    <t>0430000000</t>
  </si>
  <si>
    <t>0430100000</t>
  </si>
  <si>
    <t>Обеспечение защиты населения  от болезней, общих для человека и животных</t>
  </si>
  <si>
    <t>0430110000</t>
  </si>
  <si>
    <t>0430110550</t>
  </si>
  <si>
    <t>0510110520</t>
  </si>
  <si>
    <t>Расходы на осуществление органами местного самоуправления государственных полномочий в сфере дорожной деятельности</t>
  </si>
  <si>
    <t>расходы местного бюджета, источником финансового обеспечения которых являются межбюджетные трансферты, предоставляемые из областного бюджета, в целях софинансирования которых предоставляются субсидии из федерального бюджета</t>
  </si>
  <si>
    <t>1210110000</t>
  </si>
  <si>
    <t>1210110740</t>
  </si>
  <si>
    <t xml:space="preserve"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</si>
  <si>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 xml:space="preserve">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</t>
  </si>
  <si>
    <t>Расходы на осуществление государственных полномочий по  компенсации расходов на оплату  жилых помещений, отопления и освещения педагогическим работникам муниципальных образовательных организаций Тверской области, проживающих и работающихм в сельской местности</t>
  </si>
  <si>
    <t>800</t>
  </si>
  <si>
    <t>Иные бюджетные ассигнования</t>
  </si>
  <si>
    <t>600</t>
  </si>
  <si>
    <t>Удовлетворение потребностей населения в получении услуг общего образования</t>
  </si>
  <si>
    <t>Развитие учительского и управленческого персонала, повышение квалификации педагогов</t>
  </si>
  <si>
    <t>Прохождение курсов подготовки, переподготовки и повышение квалификации кадров</t>
  </si>
  <si>
    <t xml:space="preserve">Обеспечение деятельности учебно-методического кабинета, централизованной бухгалтерии, группы хозяйственного обслуживания </t>
  </si>
  <si>
    <t>Расходы, не включенные в муниципальные программы</t>
  </si>
  <si>
    <t>1240000000</t>
  </si>
  <si>
    <t>1240200000</t>
  </si>
  <si>
    <t>1240220000</t>
  </si>
  <si>
    <t>1240220010</t>
  </si>
  <si>
    <t>1290000000</t>
  </si>
  <si>
    <t>1290800000</t>
  </si>
  <si>
    <t>1290820000</t>
  </si>
  <si>
    <t>1290820010</t>
  </si>
  <si>
    <t>1290820020</t>
  </si>
  <si>
    <t>1300000000</t>
  </si>
  <si>
    <t>1390000000</t>
  </si>
  <si>
    <t>1390900000</t>
  </si>
  <si>
    <t>1390920000</t>
  </si>
  <si>
    <t>1390920010</t>
  </si>
  <si>
    <t>300</t>
  </si>
  <si>
    <t>Обеспечивающая подпрограмма</t>
  </si>
  <si>
    <t>Социальное обеспечение и иные выплаты населению</t>
  </si>
  <si>
    <t>Доступность дополнительного образования в муниципальных учреждениях</t>
  </si>
  <si>
    <t>Организация летнего отдыха, оздоровления детей и детской занятости</t>
  </si>
  <si>
    <t>Учет муниципального имущества и формирование муниципальной собственности на объекты капитального строительства</t>
  </si>
  <si>
    <t>Осуществление технической инвенатаризации объектов муниципальной казны и муниципальных учреждений, находящихся в муниципальной собственности</t>
  </si>
  <si>
    <t>Управление муниципальным имуществом</t>
  </si>
  <si>
    <t>Управление земельными ресурсами</t>
  </si>
  <si>
    <t>1110120030</t>
  </si>
  <si>
    <t>субсидия муниципальным учреждениям на иные цели</t>
  </si>
  <si>
    <t>0720120000</t>
  </si>
  <si>
    <t>0720120020</t>
  </si>
  <si>
    <t>0720200000</t>
  </si>
  <si>
    <t>0720220000</t>
  </si>
  <si>
    <t>0720220010</t>
  </si>
  <si>
    <t>1110000000</t>
  </si>
  <si>
    <t>1110100000</t>
  </si>
  <si>
    <t>1110120000</t>
  </si>
  <si>
    <t>1110120010</t>
  </si>
  <si>
    <t>1110120020</t>
  </si>
  <si>
    <t>1120000000</t>
  </si>
  <si>
    <t>1120100000</t>
  </si>
  <si>
    <t>1120120000</t>
  </si>
  <si>
    <t>1120120010</t>
  </si>
  <si>
    <t>1130000000</t>
  </si>
  <si>
    <t>1130100000</t>
  </si>
  <si>
    <t>1130120000</t>
  </si>
  <si>
    <t>1130120010</t>
  </si>
  <si>
    <t>1190000000</t>
  </si>
  <si>
    <t>1190700000</t>
  </si>
  <si>
    <t>1190720000</t>
  </si>
  <si>
    <t>1190720010</t>
  </si>
  <si>
    <t>119072001С</t>
  </si>
  <si>
    <t>1190720020</t>
  </si>
  <si>
    <t>1190720030</t>
  </si>
  <si>
    <t>0900000000</t>
  </si>
  <si>
    <t>0930000000</t>
  </si>
  <si>
    <t>0930200000</t>
  </si>
  <si>
    <t>0930220000</t>
  </si>
  <si>
    <t>0930220020</t>
  </si>
  <si>
    <t>0910000000</t>
  </si>
  <si>
    <t>0910100000</t>
  </si>
  <si>
    <t>0910120000</t>
  </si>
  <si>
    <t>0910120010</t>
  </si>
  <si>
    <t>субсидии муниципальным учреждениям на иные цели</t>
  </si>
  <si>
    <t>1200000000</t>
  </si>
  <si>
    <t>1210000000</t>
  </si>
  <si>
    <t>1210100000</t>
  </si>
  <si>
    <t>1210120000</t>
  </si>
  <si>
    <t>1210120020</t>
  </si>
  <si>
    <t>Межевание земельных участков, находящихся в не разграниченной государственной собственности</t>
  </si>
  <si>
    <t>Существенное снижение гибели людей и материального ущерба от чрезвычайных ситуаций за счет совершенствования системы превентивных мер, обучения населения действиям в чрезвычайных ситуациях мирного и военного времени</t>
  </si>
  <si>
    <t>Совершенствование системы превентивных мер, направленных на предупреждение, своевременное пресечение и в дальнейшем минимизация последствий ЧС</t>
  </si>
  <si>
    <t>Повышение эффективности технической защиты информации и защиты государственной тайны</t>
  </si>
  <si>
    <t>Расходы на  защиту государственной тайны и оплату услуг специальной связи</t>
  </si>
  <si>
    <t>Содействие развитию гражданско-патриотического и духовно-нравственного воспитания молодежи</t>
  </si>
  <si>
    <t>Поддержка проведения целевых молодежных акций патриотической тематики в связи с памятными датами и событиями в истории России и родного края</t>
  </si>
  <si>
    <t>1100000000</t>
  </si>
  <si>
    <t>1140000000</t>
  </si>
  <si>
    <t>1140100000</t>
  </si>
  <si>
    <t>1140120000</t>
  </si>
  <si>
    <t>1140120010</t>
  </si>
  <si>
    <t>0710000000</t>
  </si>
  <si>
    <t>0710100000</t>
  </si>
  <si>
    <t>0710120000</t>
  </si>
  <si>
    <t>0710120010</t>
  </si>
  <si>
    <t>0720000000</t>
  </si>
  <si>
    <t>0720100000</t>
  </si>
  <si>
    <t>Создание условий для вовлечения молодёжи в общественно-политическую,социально-экономическую и культурную жизнь общества</t>
  </si>
  <si>
    <t>Поддержка общественнозначимых молодёжных инициатив и деятельности детских и молодёжных общественных объединений</t>
  </si>
  <si>
    <t>Проведение мероприятий,направленных на поддержку инновационных и общественнозначимых проектов(программ) детских и молодёжных общественных объединений</t>
  </si>
  <si>
    <t>Развитие системы культурно-досуговых молодёжных мероприятий</t>
  </si>
  <si>
    <t>Развитие творческого движения КВН</t>
  </si>
  <si>
    <t>Содействие в решении жилищных проблем молодых семей</t>
  </si>
  <si>
    <t>0190620000</t>
  </si>
  <si>
    <t>0110300000</t>
  </si>
  <si>
    <t>0110320000</t>
  </si>
  <si>
    <t>0110320010</t>
  </si>
  <si>
    <t>Расходы по обеспечению деятельности муниципального казенного учреждения «Служба обеспечения деятельности, ЕДДС» в части расходов по эксплуатации и обслуживанию административных зданий и помещений</t>
  </si>
  <si>
    <t>организация подвоза учащихся общеобразовательных учреждений к месту обучения и обратно</t>
  </si>
  <si>
    <t>0210300000</t>
  </si>
  <si>
    <t>0210320000</t>
  </si>
  <si>
    <t>0210320020</t>
  </si>
  <si>
    <t>Содержание штата дежурных диспетчеров ЕДДС</t>
  </si>
  <si>
    <t>9990023000</t>
  </si>
  <si>
    <t>1000000000</t>
  </si>
  <si>
    <t>1010000000</t>
  </si>
  <si>
    <t>1010100000</t>
  </si>
  <si>
    <t>1010120000</t>
  </si>
  <si>
    <t>1010120010</t>
  </si>
  <si>
    <t>1010120020</t>
  </si>
  <si>
    <t>1010200000</t>
  </si>
  <si>
    <t>1010220000</t>
  </si>
  <si>
    <t>1010220010</t>
  </si>
  <si>
    <t>1020000000</t>
  </si>
  <si>
    <t>1020100000</t>
  </si>
  <si>
    <t>1020120000</t>
  </si>
  <si>
    <t>1020120010</t>
  </si>
  <si>
    <t>1020120020</t>
  </si>
  <si>
    <t>12201S0000</t>
  </si>
  <si>
    <t xml:space="preserve">Организация деятельности по государственной регистрации актов гражданского состояния </t>
  </si>
  <si>
    <t>Содержание автомобильных дорог и сооружений на них</t>
  </si>
  <si>
    <t>Развитие автомобильного транспорта</t>
  </si>
  <si>
    <t>400</t>
  </si>
  <si>
    <t>Содействие в организации  и проведении мероприятий, направленных на чествование заслуг и боевых подвигов ветеранов Великой Отечественной войны</t>
  </si>
  <si>
    <t>Проведение праздничных мероприятий, посвященных Дню Победы в ВОВ</t>
  </si>
  <si>
    <t>Организация проведения торжественных мероприятий, посвященных международному дню пожилых людей с участием представителей сельских поселений и первичных ветеранских организаций</t>
  </si>
  <si>
    <t>Создание условий для воспитания подрастающего поколения в духе патриотизма и любви к Родине, пробуждение уважения и сочувствия к людям старшего поколения</t>
  </si>
  <si>
    <t>0720620000</t>
  </si>
  <si>
    <t>0720620020</t>
  </si>
  <si>
    <t>Приобретение туристического, спортивного и иного оборудования</t>
  </si>
  <si>
    <t>0240120010</t>
  </si>
  <si>
    <t>установка специальных запрещающих знаков в местах, запрещенных для купания</t>
  </si>
  <si>
    <t>0240200000</t>
  </si>
  <si>
    <t>Предотвращение гибели людей на неокрепшем льду в период ледостава и перед весеннем паводком</t>
  </si>
  <si>
    <t>0240220000</t>
  </si>
  <si>
    <t>0240220010</t>
  </si>
  <si>
    <t>предоставление субсидии на иные цели бюджетным учреждениям</t>
  </si>
  <si>
    <t>Обеспечение жилыми помещениям детей-сирот, детей, оставшихся без попечения родителей</t>
  </si>
  <si>
    <t>Оказание муниципальной услуги</t>
  </si>
  <si>
    <t>Обеспечение доступности дополнительного образования в муниципальных учреждениях</t>
  </si>
  <si>
    <t>Модернизация системы повышения квалификации работников образования</t>
  </si>
  <si>
    <t>1010120030</t>
  </si>
  <si>
    <t>выявление бесхозяйного недвижимого имущества сцелью включения его в муниципальную собственность с последующим использованием</t>
  </si>
  <si>
    <t>0720600000</t>
  </si>
  <si>
    <t>Укрепление правовой, организационной и материально-технической базы молодежной политики</t>
  </si>
  <si>
    <t>Создание условий для укрепления здоровья и безопасности детей и подростков</t>
  </si>
  <si>
    <t>организация летнего отдыха, оздоровления детей и детской занятости за счет средств муниципального образования</t>
  </si>
  <si>
    <t>Организация  трудоустройства подростков</t>
  </si>
  <si>
    <t>Развитие  материально-технической базы физической культуры и спорта (содержание муниципального спортивного центра)</t>
  </si>
  <si>
    <t>Проведение районных культурно-массовых, спортивных мероприятий и предметных олимпиад</t>
  </si>
  <si>
    <t>организация и реализация проведения районных и областных культурно-массовых, спортивных мероприятий и предметных олимпиад</t>
  </si>
  <si>
    <t>Капитальные вложения в объекты  государственной (муниципальной) собственности</t>
  </si>
  <si>
    <t>реализация районных мероприятий поддержки педагогических и руководящих работников образования и образовательных учреждений за инновационную деятельность, напрвленную на развитие образования</t>
  </si>
  <si>
    <t>Обеспечение деятельности  муниципального казенного  учреждения «Служба обеспечения деятельности ЕДДС» в части содержания административных зданий</t>
  </si>
  <si>
    <t>9990000000</t>
  </si>
  <si>
    <t>9900000000</t>
  </si>
  <si>
    <t>9990020000</t>
  </si>
  <si>
    <t>0100000000</t>
  </si>
  <si>
    <t>0190000000</t>
  </si>
  <si>
    <t>0190100000</t>
  </si>
  <si>
    <t>0190120000</t>
  </si>
  <si>
    <t>0190200000</t>
  </si>
  <si>
    <t>0190300000</t>
  </si>
  <si>
    <t>Реализации государственных полномочий по созданию, исполнению полномочий и обеспечению деятельности комиссий по делам несовершеннолетних</t>
  </si>
  <si>
    <t>0190400000</t>
  </si>
  <si>
    <t>расходы местного бюджета за счет средств целевых межбюджетных трансфертов из областного бюджета</t>
  </si>
  <si>
    <t>9920000000</t>
  </si>
  <si>
    <t>9920020000</t>
  </si>
  <si>
    <t>0110000000</t>
  </si>
  <si>
    <t>0110400000</t>
  </si>
  <si>
    <t>0110420000</t>
  </si>
  <si>
    <t>0190500000</t>
  </si>
  <si>
    <t>1105</t>
  </si>
  <si>
    <t>Другие вопросы в области физической культуры и спорта</t>
  </si>
  <si>
    <t>Выделение средств из местного бюджета на выпуск газеты «Вести Максатихи»</t>
  </si>
  <si>
    <t>0190451200</t>
  </si>
  <si>
    <t>05201S0300</t>
  </si>
  <si>
    <t>12201S0250</t>
  </si>
  <si>
    <t>12501S0000</t>
  </si>
  <si>
    <t>12501S0240</t>
  </si>
  <si>
    <t>01301S0320</t>
  </si>
  <si>
    <t xml:space="preserve">Реализация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 </t>
  </si>
  <si>
    <t>0190510000</t>
  </si>
  <si>
    <t>0190600000</t>
  </si>
  <si>
    <t>расходы местного бюджета, источником финансового обеспечения которых являются  межбюджетные трансферты, предоставляемые  из федерального  бюджета</t>
  </si>
  <si>
    <t>0200000000</t>
  </si>
  <si>
    <t>0210000000</t>
  </si>
  <si>
    <t>0210100000</t>
  </si>
  <si>
    <t>0210120000</t>
  </si>
  <si>
    <t>0210120010</t>
  </si>
  <si>
    <t>0240000000</t>
  </si>
  <si>
    <t>0240100000</t>
  </si>
  <si>
    <t>0240120000</t>
  </si>
  <si>
    <t>0240120020</t>
  </si>
  <si>
    <t>0260000000</t>
  </si>
  <si>
    <t>0260300000</t>
  </si>
  <si>
    <t>0260320000</t>
  </si>
  <si>
    <t>0260320010</t>
  </si>
  <si>
    <t>0500000000</t>
  </si>
  <si>
    <t>0520000000</t>
  </si>
  <si>
    <t>0520100000</t>
  </si>
  <si>
    <t>05201S0000</t>
  </si>
  <si>
    <t>расходы местных бюджетов, в целях софинансирования которых из бюджетов субъектов Российской Федерации предоставляются местным бюджетам субсидии</t>
  </si>
  <si>
    <t>0520120000</t>
  </si>
  <si>
    <t>0520120020</t>
  </si>
  <si>
    <t>0510000000</t>
  </si>
  <si>
    <t>0510100000</t>
  </si>
  <si>
    <t>0510120000</t>
  </si>
  <si>
    <t>0510120040</t>
  </si>
  <si>
    <t>0510110000</t>
  </si>
  <si>
    <t>0110100000</t>
  </si>
  <si>
    <t>0110120000</t>
  </si>
  <si>
    <t>0110120040</t>
  </si>
  <si>
    <t>0110500000</t>
  </si>
  <si>
    <t>0110520000</t>
  </si>
  <si>
    <t>0110520010</t>
  </si>
  <si>
    <t>0400000000</t>
  </si>
  <si>
    <t>0700000000</t>
  </si>
  <si>
    <t>0730000000</t>
  </si>
  <si>
    <t>0730100000</t>
  </si>
  <si>
    <t>07301L0000</t>
  </si>
  <si>
    <t>расходы местных бюджетов, в целях софинансирования которых из областного бюджета  предоставляются за счет  субсидий из федерального бюджета межбюджетные трансферты</t>
  </si>
  <si>
    <t>080000000</t>
  </si>
  <si>
    <t>0800000000</t>
  </si>
  <si>
    <t>средства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</si>
  <si>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0130000000</t>
  </si>
  <si>
    <t>0130100000</t>
  </si>
  <si>
    <t>01301S0000</t>
  </si>
  <si>
    <t>Предоставление субсидий  бюджетным, автономным учреждениям и иным некоммерческим организациям</t>
  </si>
  <si>
    <t>Участие педагогов в профессиональных конкурсах муниципального, регионального и федерального уровня</t>
  </si>
  <si>
    <t>Организация  и обеспечение  функционирования  спортивного центра</t>
  </si>
  <si>
    <t>Финансирование  деятельности и содержание здания спортивного центра</t>
  </si>
  <si>
    <t>Обеспечение деятельности аппарата Управления образования</t>
  </si>
  <si>
    <t>Массовая физкультурно- оздоровительная и спортивная работа</t>
  </si>
  <si>
    <t>Развитие массового спорта и физкультурно-оздоровительного движения среди возрастных групп и  категорий населения, включая лиц  с ограниченными физическими возможностями и инвалидов</t>
  </si>
  <si>
    <t>Обеспечение уплаты взносов в Ассоциацию муниципальных образований</t>
  </si>
  <si>
    <t>Сохранение и развитие культурного потенциала</t>
  </si>
  <si>
    <t>0190700000</t>
  </si>
  <si>
    <t>0190720010</t>
  </si>
  <si>
    <t>Сумма, тыс.руб.</t>
  </si>
  <si>
    <t>оказание муниципальной услуги для занятия творческой деятельностью на непрофесиональной основе в районном доме культуры</t>
  </si>
  <si>
    <t>оказание муниципальной услуги для занятия творческой деятельностью на непрофесиональной основе в сельских учреждениях культуры</t>
  </si>
  <si>
    <t>оказание муниципальной услуги библиотечного обслуживания населения</t>
  </si>
  <si>
    <t>Профессиональная переподготовка и повышение квалификации муниципальных служащих</t>
  </si>
  <si>
    <t>оказание муниципальной услуги музейного обслуживания населения</t>
  </si>
  <si>
    <t>оказание муниципальной услуги предоставления дополнительного образования детей в области культуры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</si>
  <si>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</si>
  <si>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контрольно-счетной палаты муниципального образования</t>
  </si>
  <si>
    <t>Сохранение и развитие библиотечного дела</t>
  </si>
  <si>
    <t>Сохранение и развитие музейного дела</t>
  </si>
  <si>
    <t>Развитие художественного образования в сфере "Культура"</t>
  </si>
  <si>
    <t>Компенсация части родительской платы за присмотр и уход за ребенком  в муниципальных образовательных организациях и иных образовательных организациях (за исключением государственных образовательных организаций), реализующих образовательную  программу дошкольного образования.</t>
  </si>
  <si>
    <t>Управление и распоряжение имуществом</t>
  </si>
  <si>
    <t>Обеспечение эпизодического и ветеринарно-санитарного благополучия на территории Максатихинского района</t>
  </si>
  <si>
    <t>Содействие в обеспечении жильем молодых семей</t>
  </si>
  <si>
    <t>Патриотическое и гражданское воспитание молодых граждан</t>
  </si>
  <si>
    <t>Выполнение работ по содержанию дорог регионального и межмуниципального, местного значения (зимнее и летнее содержание)</t>
  </si>
  <si>
    <t>Организация праздничных мероприятий, посвященных празднованию Дня Победы и международному дню пожилых людей.</t>
  </si>
  <si>
    <t>0105</t>
  </si>
  <si>
    <t>Судебная система</t>
  </si>
  <si>
    <t>ППП</t>
  </si>
  <si>
    <t>РП</t>
  </si>
  <si>
    <t>КЦСР</t>
  </si>
  <si>
    <t>КВР</t>
  </si>
  <si>
    <t>Наименование</t>
  </si>
  <si>
    <t>Сумма тыс.руб.</t>
  </si>
  <si>
    <t>0102</t>
  </si>
  <si>
    <t>501</t>
  </si>
  <si>
    <t>0100</t>
  </si>
  <si>
    <t>0104</t>
  </si>
  <si>
    <t>0300</t>
  </si>
  <si>
    <t>0400</t>
  </si>
  <si>
    <t>0405</t>
  </si>
  <si>
    <t>0408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</si>
  <si>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</si>
  <si>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</si>
  <si>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</si>
  <si>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</si>
  <si>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0190620010</t>
  </si>
  <si>
    <t>расходы на содержание Управления по территориальному развитию администрации Максатихинского района</t>
  </si>
  <si>
    <t>Обеспечение деятельности администратора муниципальной программы Управления по территориальному развитию администрации Максатихинского района</t>
  </si>
  <si>
    <t>0110420010</t>
  </si>
  <si>
    <t>0703</t>
  </si>
  <si>
    <t>Дополнительное образование детей</t>
  </si>
  <si>
    <t>Закупка товаров, работ и услуг для  обеспечения государственных (муниципальных) нужд</t>
  </si>
  <si>
    <t xml:space="preserve">            Профессиональная переподготовка и повышение квалификации муниципальных служащих</t>
  </si>
  <si>
    <t xml:space="preserve">                Закупка товаров работ и услуг для обеспечения государственных (муниципальных) нужд</t>
  </si>
  <si>
    <t xml:space="preserve">        Обеспечение деятельности муниципального казенного  учреждения "Служба обеспечения деятельности ЕДДС" в части содержания административных зданий</t>
  </si>
  <si>
    <t xml:space="preserve">            Расходы по обеспечению деятельности муниципального казенного учреждения "Служба обеспечения деятельности, ЕДДС" в части расходов по эксплуатации и обслуживанию административных зданий и помещений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</si>
  <si>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</si>
  <si>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Иные бюджетные ассигнования</t>
  </si>
  <si>
    <t xml:space="preserve">        Обеспечение уплаты взносов в Ассоциацию муниципальных образований</t>
  </si>
  <si>
    <t xml:space="preserve">            расходы на уплату взносов в Ассоциацию муниципальных образований</t>
  </si>
  <si>
    <t xml:space="preserve">                Социальное обеспечение и иные выплаты населению</t>
  </si>
  <si>
    <t xml:space="preserve">          расходы местных бюджетов, в целях софинансирования которых из бюджетов субъектов Российской Федерации предоставляются местным бюджетам субсидии</t>
  </si>
  <si>
    <t xml:space="preserve">            Выделение средств из местного бюджета на выпуск газеты "Вести Максатихи"</t>
  </si>
  <si>
    <t xml:space="preserve">                Предоставление субсидий бюджетным, автономным учреждениям и иным некоммерческим организациям</t>
  </si>
  <si>
    <t xml:space="preserve">      Обеспечивающая подпрограмма</t>
  </si>
  <si>
    <t xml:space="preserve">        Организация деятельности по государственной регистрации актов гражданского состояния</t>
  </si>
  <si>
    <t xml:space="preserve">          расходы местного бюджета, источником финансового обеспечения которых являются  межбюджетные трансферты, предоставляемые  из федерального  бюджета</t>
  </si>
  <si>
    <t xml:space="preserve">        Реализация государственных полномочий по созданию, исполнению полномочий и обеспечению деятельности комиссий по делам несовершеннолетних</t>
  </si>
  <si>
    <t xml:space="preserve">          расходы местного бюджета за счет средств целевых межбюджетных трансфертов из областного бюджета</t>
  </si>
  <si>
    <t xml:space="preserve">            Финансовое обеспечение реализации государственных полномочий по созданию, исполнению полномочий и обеспечению деятельности комиссий по делам несовершеннолетних</t>
  </si>
  <si>
    <t xml:space="preserve">        Реализация государственных полномочий Тверской области по созданию административных комиссий и определению перечня должностных лиц</t>
  </si>
  <si>
    <t xml:space="preserve">            Финансовое обеспечение реализации государственных полномочий Тверской области  по созданию административных комиссий и определению перечня должностных лиц</t>
  </si>
  <si>
    <t xml:space="preserve">        Обеспечение деятельности администратора муниципальной программы Управления по территориальному развитию администрации Максатихинского района</t>
  </si>
  <si>
    <t xml:space="preserve">      Обеспечение жилыми помещениям детей-сирот, детей, оставшихся без попечения родителей</t>
  </si>
  <si>
    <t xml:space="preserve">        средства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</si>
  <si>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  расходы местного бюджета,источником финансового обеспечения которых являются межбюджетные трансферты, предоставляемые из областного бюджета, в целях софинансирования которых предоставляются субсидии из федерального бюджета</t>
  </si>
  <si>
    <t xml:space="preserve">                Капитальные вложения в объекты  государственной (муниципальной) собственности</t>
  </si>
  <si>
    <t xml:space="preserve">      Организация праздничных мероприятий, посвященных празднованию Дня Победы и международному дню пожилых людей.</t>
  </si>
  <si>
    <t xml:space="preserve">        Содействие в организации  и проведении мероприятий, направленных на чествование заслуг и боевых подвигов ветеранов Великой Отечественной войны</t>
  </si>
  <si>
    <t xml:space="preserve">            Проведение праздничных мероприятий, посвященных Дню Победы в ВОВ</t>
  </si>
  <si>
    <t xml:space="preserve">        Создание условий для воспитания подрастающего поколения в духе патриотизма и любви к Родине, пробуждение уважения и сочувствия к людям старшего поколения</t>
  </si>
  <si>
    <t xml:space="preserve">            Организация проведения торжественных мероприятий, посвященных международному дню пожилых людей с участием представителей сельских поселений и первичных ветеранских организаций</t>
  </si>
  <si>
    <t xml:space="preserve">      Массовая физкультурно- оздоровительная и спортивная работа</t>
  </si>
  <si>
    <t xml:space="preserve">        Развитие массового спорта и физкультурно-оздоровительного движения среди возрастных групп и  категорий населения</t>
  </si>
  <si>
    <t xml:space="preserve">      Развитие  материально-технической базы физической культуры и спорта (содержание муниципального спортивного центра)</t>
  </si>
  <si>
    <t xml:space="preserve">        Организация  и обеспечение  функционирования  спортивного центра</t>
  </si>
  <si>
    <t xml:space="preserve">            Финансирование  деятельности и содержание здания спортивного центра</t>
  </si>
  <si>
    <t xml:space="preserve">        Сохранение и развитие культурного потенциала</t>
  </si>
  <si>
    <t xml:space="preserve">            оказание муниципальной услуги для занятия творческой деятельностью на непрофесиональной основе в районном доме культуры</t>
  </si>
  <si>
    <t xml:space="preserve">            оказание муниципальной услуги для занятия творческой деятельностью на непрофесиональной основе в сельских учреждениях культуры</t>
  </si>
  <si>
    <t xml:space="preserve">            предоставление субсидии на иные цели бюджетным учреждениям</t>
  </si>
  <si>
    <t xml:space="preserve">      Сохранение и развитие библиотечного дела</t>
  </si>
  <si>
    <t xml:space="preserve">        Сохранение и развитие библиотечного дела</t>
  </si>
  <si>
    <t xml:space="preserve">            оказание муниципальной услуги библиотечного обслуживания населения</t>
  </si>
  <si>
    <t xml:space="preserve">      Сохранение и развитие музейного дела</t>
  </si>
  <si>
    <t xml:space="preserve">        Сохранение и развитие музейного дела</t>
  </si>
  <si>
    <t xml:space="preserve">            оказание муниципальной услуги музейного обслуживания населения</t>
  </si>
  <si>
    <t xml:space="preserve">      Развитие художественного образования в сфере "Культура"</t>
  </si>
  <si>
    <t xml:space="preserve">        Развитие художественного образования в сфере "Культура"</t>
  </si>
  <si>
    <t xml:space="preserve">            оказание муниципальной услуги предоставления дополнительного образования детей в области культуры</t>
  </si>
  <si>
    <t>1210110500</t>
  </si>
  <si>
    <t xml:space="preserve">            Компенсация части родительской платы за присмотр и уход за ребенком  в муниципальных образовательных организациях и иных образовательных организациях (за исключением государственных образовательных организаций)</t>
  </si>
  <si>
    <t xml:space="preserve">            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</si>
  <si>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           Оказание муниципальной услуги</t>
  </si>
  <si>
    <t>1210120030</t>
  </si>
  <si>
    <t>1220000000</t>
  </si>
  <si>
    <t xml:space="preserve">      Удовлетворение потребностей населения в получении услуг общего образования</t>
  </si>
  <si>
    <t>1220100000</t>
  </si>
  <si>
    <t xml:space="preserve">        Удовлетворение потребностей населения в получении услуг общего образования</t>
  </si>
  <si>
    <t>1220110000</t>
  </si>
  <si>
    <t>1220110750</t>
  </si>
  <si>
    <t>1220120000</t>
  </si>
  <si>
    <t>1220120020</t>
  </si>
  <si>
    <t xml:space="preserve">            организация подвоза учащихся общеобразовательных учреждений к месту обучения и обратно</t>
  </si>
  <si>
    <t>1230120000</t>
  </si>
  <si>
    <t>1230120020</t>
  </si>
  <si>
    <t>1230200000</t>
  </si>
  <si>
    <t xml:space="preserve">        организация и реализация проведения районных и областных культурно-массовых, спортивных мероприятий и предметных олимпиад</t>
  </si>
  <si>
    <t>1230220000</t>
  </si>
  <si>
    <t>1230220010</t>
  </si>
  <si>
    <t xml:space="preserve">            Проведение районных культурно-массовых, спортивных мероприятий и предметных олимпиад</t>
  </si>
  <si>
    <t xml:space="preserve">      Развитие учительского и управленческого персонала, повышение квалификации педагогов</t>
  </si>
  <si>
    <t>1240100000</t>
  </si>
  <si>
    <t xml:space="preserve">        Модернизация системы повышения квалификации работников образования</t>
  </si>
  <si>
    <t>1240120000</t>
  </si>
  <si>
    <t>1240120010</t>
  </si>
  <si>
    <t xml:space="preserve">            Прохождение курсов подготовки, переподготовки и повышение квалификации кадров</t>
  </si>
  <si>
    <t xml:space="preserve">        реализация районных мероприятий поддержки педагогических и руководящих работников образования и образовательных учреждений за инновационную деятельность</t>
  </si>
  <si>
    <t>1240210000</t>
  </si>
  <si>
    <t>1240210560</t>
  </si>
  <si>
    <t xml:space="preserve">            Расходы на осуществление государственных полномочий по  компенсации расходов на оплату  жилых помещений, отопления и освещения педагогическим работникам муниципальных образовательных организаций Тверской области, проживающих и работающихм в сельской местности</t>
  </si>
  <si>
    <t xml:space="preserve">            Участие педагогов в профессиональных конкурсах муниципального, регионального и федерального уровня</t>
  </si>
  <si>
    <t>1250000000</t>
  </si>
  <si>
    <t xml:space="preserve">      Организация летнего отдыха, оздоровления детей и детской занятости</t>
  </si>
  <si>
    <t>1250100000</t>
  </si>
  <si>
    <t xml:space="preserve">        Создание условий для укрепления здоровья и безопасности детей и подростков</t>
  </si>
  <si>
    <t xml:space="preserve">            организация летнего отдыха, оздоровления детей и детской занятости за счет средств муниципального образования</t>
  </si>
  <si>
    <t>1250200000</t>
  </si>
  <si>
    <t xml:space="preserve">        Творческое развитие, профессиональная ориентация, освоение трудовых навыков детьми и подростками</t>
  </si>
  <si>
    <t>1250220000</t>
  </si>
  <si>
    <t>1250220010</t>
  </si>
  <si>
    <t xml:space="preserve">            Организация  трудоустройства подростков</t>
  </si>
  <si>
    <t xml:space="preserve">            Обеспечение деятельности аппарата Управления образования</t>
  </si>
  <si>
    <t xml:space="preserve">            Обеспечение деятельности учебно-методического кабинета, централизованной бухгалтерии, группы хозяйственного обслуживания</t>
  </si>
  <si>
    <t>всего</t>
  </si>
  <si>
    <t>1010220020</t>
  </si>
  <si>
    <t>Страхование объектов муниципальной собственности</t>
  </si>
  <si>
    <t>0500</t>
  </si>
  <si>
    <t>Жилищно-коммунальное хозяйство</t>
  </si>
  <si>
    <t>0502</t>
  </si>
  <si>
    <t>Коммунальное хозяйство</t>
  </si>
  <si>
    <t>Расходы на осуществление  органами местного самоуправления отдельных государственных полномочий Тверской области  по организации проведения на территории Тверской области мероприятий по предупреждению и ликвидации болезней животных, их лечению,отлову и содержанию безнадзорных животных, защите населения от болезней, общих для человека и животных</t>
  </si>
  <si>
    <t>1010220030</t>
  </si>
  <si>
    <t>средства на 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</si>
  <si>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1010220060</t>
  </si>
  <si>
    <t>12201S0440</t>
  </si>
  <si>
    <t xml:space="preserve">проведение мероприятий, направленных на укрепление материально-технической базы муниципальных общеобразовательных организаций в рамках софинансирования расходов с областным бюджетом </t>
  </si>
  <si>
    <t>Организация транспортного обслуживания населения на муниципальных  маршрутах регулярных перевозок по регулируемым тарифам в соответствии с сверх минимальными социальными требованиями</t>
  </si>
  <si>
    <t>Организация транспортного обслуживания населения на на муниципальных  маршрутах регулярных перевозок по регулируемым тарифам в рамках софинансирования с областным бюджетом</t>
  </si>
  <si>
    <t xml:space="preserve"> предоставление субсидии на иные цели бюджетным учреждениям</t>
  </si>
  <si>
    <t>0110200000</t>
  </si>
  <si>
    <t>0110220000</t>
  </si>
  <si>
    <t>0110220030</t>
  </si>
  <si>
    <t>07301L4970</t>
  </si>
  <si>
    <t>2100000000</t>
  </si>
  <si>
    <t>2110000000</t>
  </si>
  <si>
    <t>2110200000</t>
  </si>
  <si>
    <t>Обеспечение надежности функционирования объектов коммунальной инфраструктуры</t>
  </si>
  <si>
    <t>2110220000</t>
  </si>
  <si>
    <t>2110220020</t>
  </si>
  <si>
    <t xml:space="preserve">проведение мероприятий, направленных на укрепление материально-технической базы муниципальных  дошкольных образовательных организаций в рамках софинансирования расходов с областным бюджетом </t>
  </si>
  <si>
    <t>12101S0000</t>
  </si>
  <si>
    <t>12101S1040</t>
  </si>
  <si>
    <t>1020120030</t>
  </si>
  <si>
    <t>Проведение работ по созданию информационной системы</t>
  </si>
  <si>
    <t>0510200000</t>
  </si>
  <si>
    <t>Реконструкция, капитальный ремонт и ремонт автомобильных дорог регионального и межмуниципального, местного значения и сооружений на них</t>
  </si>
  <si>
    <t>0510210000</t>
  </si>
  <si>
    <t>0510211050</t>
  </si>
  <si>
    <t>Средства на капитальный ремонт и ремонт улично-дорожной сети муниципальных образований Тверской области</t>
  </si>
  <si>
    <t>05102S0000</t>
  </si>
  <si>
    <t>05102S1050</t>
  </si>
  <si>
    <t>Капитальный ремонт и ремонт улично-дорожной сети муниципальных образований за счет средств местного бюджета</t>
  </si>
  <si>
    <t>0510300000</t>
  </si>
  <si>
    <t>Обеспечение безопасности дорожного движения на автомобильных дорогах общего пользования</t>
  </si>
  <si>
    <t>Средства на 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</si>
  <si>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Средства на проведение мероприятий в целях обеспечения безопасности дорожного движения на автомобильных дорогах общего пользования местного значения за счет средств местного бюджета</t>
  </si>
  <si>
    <t>0520110000</t>
  </si>
  <si>
    <t>0520110300</t>
  </si>
  <si>
    <t>Средства на организацию транспортного обслуживания населения на муниципальных маршрутах регулярных перевозок по регулируемым тарифам</t>
  </si>
  <si>
    <t>средства на организацию отдыха детей в каникулярное время</t>
  </si>
  <si>
    <t>12302S0000</t>
  </si>
  <si>
    <t>12302S1080</t>
  </si>
  <si>
    <t xml:space="preserve">Средства на организацию участия детей и подростков в социально-значимых региональных проектах </t>
  </si>
  <si>
    <t>Средства на организацию участия детей и подростков в социально-значимых региональных проектах за счет средств местного бюджета</t>
  </si>
  <si>
    <t>1210111040</t>
  </si>
  <si>
    <t>Средства на укрепление материально-технической базы муниципальных дошкольных образовательных учреждений</t>
  </si>
  <si>
    <t>Средства на реализацию мероприятий по обращениям, поступающим к депутатам Законодательного Собрания Тверской области</t>
  </si>
  <si>
    <t>Средства на организацию подвоза учащихся общеобразовательных учреждений к месту обучения и обратно</t>
  </si>
  <si>
    <t>Средства на укрепление материально-технической базы муниципальных общеобразовательных учреждений</t>
  </si>
  <si>
    <t>Средства на повышение заработной платы педагогическим работникам муниципальных организаций дополнительного образования</t>
  </si>
  <si>
    <t>1140110000</t>
  </si>
  <si>
    <t>1140110690</t>
  </si>
  <si>
    <t>1110110000</t>
  </si>
  <si>
    <t>Средства областного бюджета на повышение заработной платы работников муниципальных учреждений культуры Тверской области</t>
  </si>
  <si>
    <t>1120110000</t>
  </si>
  <si>
    <t>0130110000</t>
  </si>
  <si>
    <t>0130110320</t>
  </si>
  <si>
    <t>Средства на поддержку редакций районных и городских газет</t>
  </si>
  <si>
    <t xml:space="preserve">Предоставление субсидий на обеспечение жильём молодых семей </t>
  </si>
  <si>
    <t>1120110680</t>
  </si>
  <si>
    <t>1110110680</t>
  </si>
  <si>
    <t>11101S0000</t>
  </si>
  <si>
    <t>11101S0680</t>
  </si>
  <si>
    <t>Средства для обеспечения софинансирования расходов на повышение заработной платы работникам муниципальных учреждений культуры</t>
  </si>
  <si>
    <t>11201S0000</t>
  </si>
  <si>
    <t>11201S0680</t>
  </si>
  <si>
    <t>11401S0000</t>
  </si>
  <si>
    <t>11401S0690</t>
  </si>
  <si>
    <t>Средства для обеспечения софинансирования расходов на повышение заработной платы  педагогическим работникам муниципальныхорганизаций дополнительного образования</t>
  </si>
  <si>
    <t>12301S0000</t>
  </si>
  <si>
    <t>12301S0690</t>
  </si>
  <si>
    <t>0510320010</t>
  </si>
  <si>
    <t>реализация районных мероприятий поддержки педагогических и руководящих работников образования и образовательных учреждений за инновационную деятельность, направленную на развитие образования</t>
  </si>
  <si>
    <t>051R000000</t>
  </si>
  <si>
    <t>Национальный проект "Безопасные и качественные автомобильные дороги"</t>
  </si>
  <si>
    <t>051R300000</t>
  </si>
  <si>
    <t>Федеральный проект "Безопасность дорожного движения"</t>
  </si>
  <si>
    <t>051R310000</t>
  </si>
  <si>
    <t>051R311090</t>
  </si>
  <si>
    <t>051R3S0000</t>
  </si>
  <si>
    <t>051R3S1090</t>
  </si>
  <si>
    <t>2110220030</t>
  </si>
  <si>
    <t>0520120040</t>
  </si>
  <si>
    <t>Организация транспортного обслуживания населения на муниципальных  маршрутах регулярных перевозок по регулируемым тарифам в части оформления карт маршрутов</t>
  </si>
  <si>
    <t>0710200000</t>
  </si>
  <si>
    <t>Развитие инновационных форм и методов патриотической работы с молодежью</t>
  </si>
  <si>
    <t>0710220000</t>
  </si>
  <si>
    <t>0710220010</t>
  </si>
  <si>
    <t>Проведение семинаров-практикумов для руководителей детских и молодежных общественных объединений и учреждений отрасли молодежной политики по совершенствованию патриотического воспитания молодежи</t>
  </si>
  <si>
    <t>0750000000</t>
  </si>
  <si>
    <t>0750100000</t>
  </si>
  <si>
    <t>0750120000</t>
  </si>
  <si>
    <t>0750120010</t>
  </si>
  <si>
    <t>0760000000</t>
  </si>
  <si>
    <t>0760100000</t>
  </si>
  <si>
    <t>0760120000</t>
  </si>
  <si>
    <t>0760120010</t>
  </si>
  <si>
    <t>Проведение психологами  групповых консультаций по вопросам профилактики правонарушений, употребления психоактивных веществ и формирования ценностного отношения к здоровью подростков</t>
  </si>
  <si>
    <t>Кибербезопасность</t>
  </si>
  <si>
    <t>0510400000</t>
  </si>
  <si>
    <t>0510410000</t>
  </si>
  <si>
    <t>0510411020</t>
  </si>
  <si>
    <t>051041S000</t>
  </si>
  <si>
    <t>05104S1020</t>
  </si>
  <si>
    <t>Средства на ремонт дворовых территорий многоквартирных домов, проездов к дворовым территориям многоквартирных домов населенных пунктов</t>
  </si>
  <si>
    <t>Ремонт дворовых территорий многоквартирных домов, проездов к дворовым территориям многоквартирных домов населенных пунктов за счет средств местного бюджета</t>
  </si>
  <si>
    <t>Приведение в нормативное состояние дворовых территорий многоквартирных домов, проездов к дворовым территориям многоквартирных домов населенных пунктов за счет капитального ремонта и ремонта</t>
  </si>
  <si>
    <t>МП "Сельское хозяйство Максатихинского района на 2020-2025 годы"</t>
  </si>
  <si>
    <t>1140120030</t>
  </si>
  <si>
    <t>0930220030</t>
  </si>
  <si>
    <t>1230000000</t>
  </si>
  <si>
    <t xml:space="preserve">      Доступность дополнительного образования в муниципальных учреждениях</t>
  </si>
  <si>
    <t>1230100000</t>
  </si>
  <si>
    <t xml:space="preserve">        Обеспечение доступности дополнительного образования в муниципальных учреждениях</t>
  </si>
  <si>
    <t>Расходы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жилых помещений</t>
  </si>
  <si>
    <t>0190259302</t>
  </si>
  <si>
    <t>Расходы на осуществление переданных полномочий Российской Федерации на государственную регистрацию актов гражданского состояния (в части предоставления субвенции бюджетам муниципальных образований Тверской области)</t>
  </si>
  <si>
    <t>0840000000</t>
  </si>
  <si>
    <t>0840100000</t>
  </si>
  <si>
    <t>0840120000</t>
  </si>
  <si>
    <t>0840120010</t>
  </si>
  <si>
    <t>0840200000</t>
  </si>
  <si>
    <t>0840220000</t>
  </si>
  <si>
    <t>0840220010</t>
  </si>
  <si>
    <t>0820000000</t>
  </si>
  <si>
    <t>0820100000</t>
  </si>
  <si>
    <t>08201R0000</t>
  </si>
  <si>
    <t>08201R0820</t>
  </si>
  <si>
    <t>0820110000</t>
  </si>
  <si>
    <t>0820110820</t>
  </si>
  <si>
    <t>9990021000</t>
  </si>
  <si>
    <t>расходы на обеспечение деятельности представительных органов местного самоуправления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</si>
  <si>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</si>
  <si>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</si>
  <si>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12201L0000</t>
  </si>
  <si>
    <t>Средства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</si>
  <si>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Средства на ежемесячное денежное вознаграждение  за классное руководство педагогическим работникам муниципальных общеобразовательных организаций</t>
  </si>
  <si>
    <t xml:space="preserve">Средства на капитальный ремонт и ремонт улично-дорожной сети муниципальных образований, за исключением целей софинансирования с  другими бюджетами </t>
  </si>
  <si>
    <t>Средства на проведение мероприятий в целях обеспечения безопасности дорожного движения на автомобильных дорогах общего пользования местного значения за исключением целей софинансирования с другими бюджетами</t>
  </si>
  <si>
    <t>Средства на ремонт дворовых территорий многоквартирных домов, проездов к дворовым территориям многоквартирных домов населенных пунктов за исключением целей софинансирования с другими бюджетами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</si>
  <si>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</si>
  <si>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</si>
  <si>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2024 год</t>
  </si>
  <si>
    <t>111A000000</t>
  </si>
  <si>
    <t>111A200000</t>
  </si>
  <si>
    <t>111A255193</t>
  </si>
  <si>
    <t>111A255194</t>
  </si>
  <si>
    <t>Национальный проект "Культура"</t>
  </si>
  <si>
    <t>Региональный проект "Творческие люди"</t>
  </si>
  <si>
    <t>112A000000</t>
  </si>
  <si>
    <t>112A200000</t>
  </si>
  <si>
    <t>112A255193</t>
  </si>
  <si>
    <t>112A255194</t>
  </si>
  <si>
    <t>2110220050</t>
  </si>
  <si>
    <t>0503</t>
  </si>
  <si>
    <t>Благоустройство</t>
  </si>
  <si>
    <t>2130000000</t>
  </si>
  <si>
    <t>Создание условий для благоустройства территорий муниципального образования</t>
  </si>
  <si>
    <t>Средства местного бюджета в целях софинансирования расходов с областным бюджетом на реализацию мероприятий по модернизации школьных систем образования</t>
  </si>
  <si>
    <t>Средства на реализацию мероприятий по модернизации школьной системы образования Тверской области</t>
  </si>
  <si>
    <t>0230000000</t>
  </si>
  <si>
    <t>0230100000</t>
  </si>
  <si>
    <t>0230120000</t>
  </si>
  <si>
    <t>0230120010</t>
  </si>
  <si>
    <t>1020120830</t>
  </si>
  <si>
    <t>Средства для исполнения решений суда</t>
  </si>
  <si>
    <t>2130100000</t>
  </si>
  <si>
    <t>2130120000</t>
  </si>
  <si>
    <t>Реализация региональной программы по приобретению и установке детских игровых комплексов</t>
  </si>
  <si>
    <t>2130121180</t>
  </si>
  <si>
    <t xml:space="preserve">Средства на приобретение и установку детских игровых комплексов за счет средств местного бюджета </t>
  </si>
  <si>
    <t>0830000000</t>
  </si>
  <si>
    <t>0830100000</t>
  </si>
  <si>
    <t>0830120000</t>
  </si>
  <si>
    <t>0830120010</t>
  </si>
  <si>
    <t>0260320020</t>
  </si>
  <si>
    <t xml:space="preserve">Средства на проведение мероприятий в рамках мобилизационной подготовки </t>
  </si>
  <si>
    <t>2130110000</t>
  </si>
  <si>
    <t>2130111180</t>
  </si>
  <si>
    <t xml:space="preserve">Средства на приобретение и установку детских игровых комплексов за счет средств областного бюджета </t>
  </si>
  <si>
    <t>Обеспечение функционирования модели персонифицированного финансирования дополнительного образования детей</t>
  </si>
  <si>
    <t>1210120830</t>
  </si>
  <si>
    <t>Средства на осуществление единовременной выплаты к началу учебного года работникам муниципальных образовательных организаций</t>
  </si>
  <si>
    <t>1210111390</t>
  </si>
  <si>
    <t>12101S1390</t>
  </si>
  <si>
    <t>Средства на софинансирования осуществления единовременной выплаты к началу учебного года работникам муниципальных образовательных организаций</t>
  </si>
  <si>
    <t>2025 год</t>
  </si>
  <si>
    <t>505</t>
  </si>
  <si>
    <t>Дума Максатихинского муниципального округа Тверской области</t>
  </si>
  <si>
    <t>расходы бюджета Максатихинского муниципального округа</t>
  </si>
  <si>
    <t>МП "Муниципальное управление на территории Максатихинского муниципального округа на 2023-2028 годы"</t>
  </si>
  <si>
    <t>Содержание Главы Максатихинского муниципального округа Тверской области</t>
  </si>
  <si>
    <t>расходы на обеспечение деятельности Главы Максатихинского муниципального округа</t>
  </si>
  <si>
    <t>Содержание аппарата администрации Максатихинского муниципального округа  Тверской области</t>
  </si>
  <si>
    <t>расходы на обеспечение деятельности администрации Максатихинского муниципального округа</t>
  </si>
  <si>
    <t>Развитие нормативного правового и организационного обеспечения муниципальной службы Максатихинского муниципального округа</t>
  </si>
  <si>
    <t>Проведение официальных мероприятий с участием Главы Максатихинского муниципального округа</t>
  </si>
  <si>
    <t>Создание условий для эффективного функционирования системы исполнительных органов местного самоуправления Максатихинского муниципального округа</t>
  </si>
  <si>
    <t>МП "Управление муниципальным имуществом Максатихинского муниципального округа Тверской области на  2023-2028 годы"</t>
  </si>
  <si>
    <t>МП "Обеспечение безопасности населения Максатихинского муниципального округа на 2023-2028 годы"</t>
  </si>
  <si>
    <t>Снижение рисков и смягчение последствий чрезвычайных ситуаций на территории округа</t>
  </si>
  <si>
    <t>Повышение пожарной безопасности на территории  округа</t>
  </si>
  <si>
    <t xml:space="preserve">Снижение количества пожаров на территории округа </t>
  </si>
  <si>
    <t>Обеспечение безопасности людей на водных объектах</t>
  </si>
  <si>
    <t>Повышение уровня безопасности, а так же снижение количества гибели людей, и особенно детей на водных объектах  в период купального сезона</t>
  </si>
  <si>
    <t>установка заградительных и информационных щитов  в местах традиционного скопления рыбаков для зимней рыбалки</t>
  </si>
  <si>
    <t>Совершенствование мобилизационной подготовки , повышение эффективности технической защиты информации и защиты государственной тайны</t>
  </si>
  <si>
    <t>МП "Развитие сферы транспорта и дорожного хозяйства Максатихинского муниципального округа на 2023-2028 годы"</t>
  </si>
  <si>
    <t>Развитие и сохранность автомобильных дорог общего пользования регионального и межмуниципального, местного значения Максатихинского муниципального округа</t>
  </si>
  <si>
    <t>0510220040</t>
  </si>
  <si>
    <t>0510420020</t>
  </si>
  <si>
    <t xml:space="preserve">    МП "Развитие сферы транспорта и дорожного хозяйства Максатихинского муниципального округа на 2023-2028 годы"</t>
  </si>
  <si>
    <t>МП "Жилищно-коммунальное хозяйство и энергетика Максатихинского муниципального округа Тверской области на 2023-2028 годы"</t>
  </si>
  <si>
    <t>Повышение надежности и эффективности функционирования объектов коммунального хозяйства Максатихинского муниципального округа Тверской области</t>
  </si>
  <si>
    <t>предоставление субсидий организациям коммунального комплекса, оказывающим услуги на территории Максатихинского муниципального округа</t>
  </si>
  <si>
    <t>Развитие кадрового потенциала органов местного самоуправления Максатихинского муниципального округа</t>
  </si>
  <si>
    <t>Обеспечение выплаты пенсии муниципальным служащим  имеющих право на доплату к государственной пенсии</t>
  </si>
  <si>
    <t>выплата пенсии муниципальным служащим , имеющих право на доплату к государственной пенсии</t>
  </si>
  <si>
    <t xml:space="preserve">            выплата пенсии муниципальным служащим , имеющих право на доплату к государственной пенсии</t>
  </si>
  <si>
    <t xml:space="preserve">        Обеспечение выплаты пенсии муниципальным служащим  имеющих право на доплату к государственной пенсии</t>
  </si>
  <si>
    <t>МП "Социальная поддержка и защита населения Максатихинского муниципального округа на 2023-2028 годы"</t>
  </si>
  <si>
    <t>Предоставление денежных выплат Почетным гражданам Максатихинского муниципального округа</t>
  </si>
  <si>
    <t>Обеспечение денежными выплатами Почетных граждан Максатихинского муниципального округа</t>
  </si>
  <si>
    <t>ежегодное представление денежных выплат Почетным гражданам Максатихинского муниципального округа</t>
  </si>
  <si>
    <t>МП "Развитие системы дошкольного, общего и дополнительного образования муниципального образования "Максатихинский муниципальный округ" на 2023-2028годы"</t>
  </si>
  <si>
    <t>МП "Молодежная политика в Максатихинском муниципальном округе на 2023-2028 годы"</t>
  </si>
  <si>
    <t xml:space="preserve">Развитие средств массовой информации муниципального образования "Максатихинский муниципальный округ" Тверской области </t>
  </si>
  <si>
    <t>Транспортное обслуживание населения</t>
  </si>
  <si>
    <t xml:space="preserve">Оплата взносов на капитальный ремонт за помещения в МКД, находящиеся в собственности муниципального образования </t>
  </si>
  <si>
    <t>МП "Развитие отрасли культура Максатихинского муниципального округа Тверской области на 2023-2028 годы"</t>
  </si>
  <si>
    <t xml:space="preserve">    МП "Молодежная политика в Максатихинском муниципальном округе на 2023-2028 годы"</t>
  </si>
  <si>
    <t>Сохранение и развитие культурно-досуговой деятельности в Максатихинском муниципальном округе</t>
  </si>
  <si>
    <t>МП "Развитие физической культуры и спорта на территории Максатихинского муниципального округа на 2023-2028 годы"</t>
  </si>
  <si>
    <t>МП "Развитие системы дошкольного, общего и дополнительного образования муниципального образования "Максатихинский муниципальный округ" на 2023-2028 годы"</t>
  </si>
  <si>
    <t xml:space="preserve">Развитие дошкольного образования </t>
  </si>
  <si>
    <t xml:space="preserve">Содействие развитию системы дошкольного образования </t>
  </si>
  <si>
    <t>МП "Развитие отрасли культура Максатихинского муниципального округа Тверской области на 2023-20285 годы"</t>
  </si>
  <si>
    <t xml:space="preserve">          Расходы бюджета Максатихинского муниципального округа</t>
  </si>
  <si>
    <t xml:space="preserve">      Развитие дошкольного образования </t>
  </si>
  <si>
    <t xml:space="preserve">        Содействие развитию системы дошкольного образования </t>
  </si>
  <si>
    <t xml:space="preserve">          расходы бюджета Максатихинскогомуниципального округа</t>
  </si>
  <si>
    <t>МП "Управление муниципальными финансами, экономикой и совершенствование налоговой политики в Максатихинском муниципальном округе на 2023-2028 годы"</t>
  </si>
  <si>
    <t>Расходы, связанные с содержанием и ремонтом муниципального имущества</t>
  </si>
  <si>
    <t>0190800000</t>
  </si>
  <si>
    <t>расходы на обеспечение деятельности Управления по работе с сельскими территориями</t>
  </si>
  <si>
    <t>0190820000</t>
  </si>
  <si>
    <t>0190820010</t>
  </si>
  <si>
    <t>Обеспечение деятельности Управления по работе с сельскими территориями Максатихинского муниципального округа</t>
  </si>
  <si>
    <t>0190900000</t>
  </si>
  <si>
    <t>0190920000</t>
  </si>
  <si>
    <t>0190920010</t>
  </si>
  <si>
    <t>Обеспечение деятельности Управления по безопасности Максатихинского муниципального округа</t>
  </si>
  <si>
    <t>Средства на проведение работ по опашке населенных пунктов</t>
  </si>
  <si>
    <t>0230120020</t>
  </si>
  <si>
    <t>Средства на проведение работ по очистке пожарных водоемов</t>
  </si>
  <si>
    <t>0230120030</t>
  </si>
  <si>
    <t>0250000000</t>
  </si>
  <si>
    <t>Профилактика терроризма и экстремизма, а также обеспечение общественного порядка в Максатихинском муниципальном округе</t>
  </si>
  <si>
    <t>0250300000</t>
  </si>
  <si>
    <t>Обеспечение общественного порядка на территории Максатихинского муниципального округа</t>
  </si>
  <si>
    <t>0250320000</t>
  </si>
  <si>
    <t>0250320010</t>
  </si>
  <si>
    <t>средства на установку системы видеонаблюдения в общественных местах</t>
  </si>
  <si>
    <t>средства на обеспечение деятельности добровольных пожарных команд</t>
  </si>
  <si>
    <t>расходы по содержанию и обслуживанию средств и оборудования для предотвращения несчастных случаев</t>
  </si>
  <si>
    <t>0520120030</t>
  </si>
  <si>
    <t>0200</t>
  </si>
  <si>
    <t>0203</t>
  </si>
  <si>
    <t>Национальная оборона</t>
  </si>
  <si>
    <t>Мобилизационная и вневойсковая подготовка</t>
  </si>
  <si>
    <t>Расходы местного бюджета, источником финансового обеспечения которых являются межбюджетные трансферты, предоставляемые из федерального бюджета</t>
  </si>
  <si>
    <t>Средства местным бюджетам  на осуществление первичного воинского учета  органами местного самоуправления поселений, муниципальных и городских округов</t>
  </si>
  <si>
    <t>расходы на обеспечение деятельности Управления по безопасности</t>
  </si>
  <si>
    <t>0190950000</t>
  </si>
  <si>
    <t>0190951180</t>
  </si>
  <si>
    <t>Организация транспортного обслуживания населения на внутригородских маршрутах автомобильного транспорта на территории пгт Максатиха</t>
  </si>
  <si>
    <t>2140000000</t>
  </si>
  <si>
    <t>Развитие системы газоснабжения Максатихинского муниципального округа</t>
  </si>
  <si>
    <t>2140100000</t>
  </si>
  <si>
    <t>21401S0000</t>
  </si>
  <si>
    <t>21401S0100</t>
  </si>
  <si>
    <t>Средства на развитие системы газоснабжения населенных пунктов Тверской области в рамках софинансирования с областным бюджетом</t>
  </si>
  <si>
    <t>Создание условий для обеспечения природным газом потребителей Максатихинского муниципального округа</t>
  </si>
  <si>
    <t>2130400000</t>
  </si>
  <si>
    <t>2130420000</t>
  </si>
  <si>
    <t>2130420010</t>
  </si>
  <si>
    <t>2130420020</t>
  </si>
  <si>
    <t xml:space="preserve"> Уличное освещение</t>
  </si>
  <si>
    <t>Обеспечение санитарного состояния и благоустройства территории округа</t>
  </si>
  <si>
    <t>Расходы по прочему благоустройству</t>
  </si>
  <si>
    <t>Проект поддержки местных инициатив</t>
  </si>
  <si>
    <t>Расходы местных бюджетов, в том числе расходы на предоставление межбюджетных трансфертов иным местным бюджетам, в целях софинансирования которых из бюджетов субъектов Российской Федерации предоставляются местным бюджетам субсидии</t>
  </si>
  <si>
    <t>21305S0000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</si>
  <si>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(п.Малышево)</t>
  </si>
  <si>
    <t>Формирование комфортной городской среды пгт.Максатиха</t>
  </si>
  <si>
    <t>2150000000</t>
  </si>
  <si>
    <t>215F000000</t>
  </si>
  <si>
    <t>Национальный проект "Жилье и городская среда"</t>
  </si>
  <si>
    <t>215F200000</t>
  </si>
  <si>
    <t>Реализация федерального проекта "Формирование комфортной городской среды"</t>
  </si>
  <si>
    <t>215F250000</t>
  </si>
  <si>
    <t>215F255550</t>
  </si>
  <si>
    <t>Средства на поддержку муниципальных программ современной городской среды</t>
  </si>
  <si>
    <t>Средства на реализацию работ по формированию комфортной городской среды, за исключением софинансирования расходов с другими бюджетами</t>
  </si>
  <si>
    <t>2130500000</t>
  </si>
  <si>
    <t xml:space="preserve">    МП "Развитие системы дошкольного, общего и дополнительного образования муниципального образования "Максатихинский муниципальный округ" на 2023-2028 годы"</t>
  </si>
  <si>
    <t>Расходы на содержание Финансового управления администрации Максатихинского муниципального округа</t>
  </si>
  <si>
    <t>Обеспечение деятельности администратора программы Финансового управления администрации Максатихинского муниципального округа</t>
  </si>
  <si>
    <t>Проведение оценочных работ на объекты, составляющие казну муниципального образования</t>
  </si>
  <si>
    <t>Организация и ведение учета объектов муниципальной собственности, в том числе муниципальных предприятий и учреждений, формирование казны, прием в муниципальную собственность объектов, передаваемых по различным основаниям</t>
  </si>
  <si>
    <t xml:space="preserve">Проведение оценочных работ на объекты, составляющие казну муниципального образования </t>
  </si>
  <si>
    <t>Совершенствование деятельности МКУ «Служба обеспечения  деятельности, ЕДДС »</t>
  </si>
  <si>
    <t>Средства для обеспечения софинансирования расходов на повышение заработной платы  педагогическим работникам муниципальных организаций дополнительного образования</t>
  </si>
  <si>
    <t>Обеспечение деятельности главного администратора муниципальной программы Управления образования администрации Максатихинского муниципального округа</t>
  </si>
  <si>
    <t>Обеспечение деятельности главного администратора муниципальной программы Управления по делам культуры, молодежной политики, спорта и туризма администрации Максатихинского муниципального округа</t>
  </si>
  <si>
    <t>расходы на содержание Управления по делам культуры, молодежной политики, спорта и туризма администрации Максатихинского муниципального округа</t>
  </si>
  <si>
    <t>Содержание централизованной бухгалтерии Управления по делам культуры, молодежной политики, спорта и туризма администрации Максатихинского муниципального округа</t>
  </si>
  <si>
    <t xml:space="preserve">Содержание административно-хозяйственного отдела при Управлении по делам культуры, молодежной политики, спорта и туризма администрации Максатихинского муниципального округа </t>
  </si>
  <si>
    <t xml:space="preserve">        Обеспечение деятельности главного администратора муниципальной программы Управления по делам культуры, молодежной политики, спорта и туризма администрации Максатихинского муниципального округа</t>
  </si>
  <si>
    <t xml:space="preserve">            расходы на содержание Управления по делам культуры, молодежной политики, спорта и туризма администрации Максатихинского муниципального округа</t>
  </si>
  <si>
    <t>Финансовое управление администрации Максатихинского муниципального округа Тверской области</t>
  </si>
  <si>
    <t>Управление образования администрации Максатихинского муниципального округа Тверской области</t>
  </si>
  <si>
    <t>Управление по делам культуры, молодежной политики, спорта и туризма администрации Максатихинского муниципального округа Тверской области</t>
  </si>
  <si>
    <t>Комитет по управлению имуществом и земельным отношениям администрации Максатихинского муниципального округа Тверской области</t>
  </si>
  <si>
    <t>Управление по территориальному развитию администрации Максатихинского муниципального округа Тверской области</t>
  </si>
  <si>
    <t>Контрольно-счетная палата  Максатихинского муниципального округа Тверской области</t>
  </si>
  <si>
    <t>Администрация Максатихинского муниципального округа Тверской области</t>
  </si>
  <si>
    <t>0412</t>
  </si>
  <si>
    <t>1020200000</t>
  </si>
  <si>
    <t>Вовлечение в хозяйственный оборот земельных участков, находящихся в ведении Максатихинского муниципального округа</t>
  </si>
  <si>
    <t>10202L0000</t>
  </si>
  <si>
    <t>10202L5990</t>
  </si>
  <si>
    <t>Средства на подготовку проектов межевания земельных участков и на проведение кадастровых работ</t>
  </si>
  <si>
    <t>Другие вопросы в области национальной экономики</t>
  </si>
  <si>
    <t>Средства на содержание и  ремонт объектов теплоснабжения за счет средств местного бюджета</t>
  </si>
  <si>
    <t>Средства на содержание и  ремонт   объектов водоснабжения за счет средств местного бюджета</t>
  </si>
  <si>
    <t xml:space="preserve">        Повышение качества, оперативности и обеспечение стабильности и регулярности информирования населения Максатихинского муниципального округа через СМИ о жизни населения округа, о деятельности органов государственной власти и местного самоуправления</t>
  </si>
  <si>
    <t xml:space="preserve">            расходы на содержание Управления по территориальному развитию администрации Максатихинского муниципального округа</t>
  </si>
  <si>
    <t>Обеспечение деятельности администратора муниципальной программы Управления по территориальному развитию администрации Максатихинского муниципального округа</t>
  </si>
  <si>
    <t>0190720000</t>
  </si>
  <si>
    <t>0510220000</t>
  </si>
  <si>
    <t>0510320000</t>
  </si>
  <si>
    <t>0510420000</t>
  </si>
  <si>
    <t>Меры противодействия злоупотреблению наркотическими средствами, психотворными веществами и их незаконному обороту в Максатихинско муниципальном округе</t>
  </si>
  <si>
    <t>Меры противодействия развития ксенофобии, экстремизма и терроризма в Максатихинско муниципальном округе</t>
  </si>
  <si>
    <t>Формирование системы противодействия развития ксенофобии, экстремизма и терроризма в Максатихинском муниципальном округе</t>
  </si>
  <si>
    <t>Меры противодействия злоупотреблению наркотическими средствами, психотворными веществами и их незаконному обороту в Максатихинском муниципальном округе</t>
  </si>
  <si>
    <t xml:space="preserve">Формирование системы противодействия распространению наркомании и токсикомании </t>
  </si>
  <si>
    <t>Меры противодействия развития ксенофобии, экстремизма и терроризма в Максатихинском муниципальном округе</t>
  </si>
  <si>
    <t>Формирование системы противодействия распространению наркомании и токсикомании</t>
  </si>
  <si>
    <t xml:space="preserve">          расходы бюджета Максатихинского муниципального округа</t>
  </si>
  <si>
    <t>муниципального округа</t>
  </si>
  <si>
    <t>Обеспечение поступления в бюджет района доходов от использования земельных участков, находящихся в государственной собственности или собственности округа</t>
  </si>
  <si>
    <t>Средства для организации проведения спортивно-массовых мероприятий и соревнований, в рамках Единого календарного плана районных спортивно-массовых мероприятий на текущий год</t>
  </si>
  <si>
    <t>Обеспечение поступления в бюджет доходов от использования земельных участков, находящихся в государственной собственности или собственности округа</t>
  </si>
  <si>
    <t>Обеспечение поступления в бюджет  доходов от использования земельных участков, находящихся в государственной собственности или собственности округа</t>
  </si>
  <si>
    <t>2140110000</t>
  </si>
  <si>
    <t>2140110100</t>
  </si>
  <si>
    <t>Средства местным бюджетам  на развитие системы газоснабжения населенных пунктов Тверской области</t>
  </si>
  <si>
    <t>средства для  обеспечения софинансирования расходов с областным бюджетом на обеспечение жильем молодых семей без привлечения средств федерального бюджета</t>
  </si>
  <si>
    <t>07301S0000</t>
  </si>
  <si>
    <t>07301S0670</t>
  </si>
  <si>
    <t>2130510000</t>
  </si>
  <si>
    <t>Средства местным бюджетам на реализацию программ по поддержке местных инициатив в Тверской области</t>
  </si>
  <si>
    <t>0501</t>
  </si>
  <si>
    <t>Жилищное  хозяйство</t>
  </si>
  <si>
    <t>Жилищное хозяйство</t>
  </si>
  <si>
    <t>1110120040</t>
  </si>
  <si>
    <t>Строительство объектов культуры</t>
  </si>
  <si>
    <t>12201L3041</t>
  </si>
  <si>
    <t>0730110000</t>
  </si>
  <si>
    <t>0730110670</t>
  </si>
  <si>
    <t>Средства на обеспечение жильем молодых семей без привлечения средств федерального бюджета</t>
  </si>
  <si>
    <t>2160000000</t>
  </si>
  <si>
    <t>2160100000</t>
  </si>
  <si>
    <t>2160120000</t>
  </si>
  <si>
    <t>1010220080</t>
  </si>
  <si>
    <t>Переселение граждан из многоквартирных домов, признанных аварийными и подлежащими сносу</t>
  </si>
  <si>
    <t>Создание условий для обеспечения застройки территорий благоустроенными жилыми помещениями, объектами социального и коммунально-бытового назначения и инженерной инфраструктуры</t>
  </si>
  <si>
    <t xml:space="preserve">Приобретение имущества в муниципальную собственность </t>
  </si>
  <si>
    <t>Средства местным бюджетам на реализацию проектов в рамках поддержки школьных инициатив Тверской области</t>
  </si>
  <si>
    <t>Расходы на государственную поддержку отрасли культуры(в части оказания государственной поддержки лучшим  работникам сельских учреждений культуры)</t>
  </si>
  <si>
    <t>Расходы на государственную поддержку отрасли культуры ( в части оказания государственной  поддержки лучшим сельским учреждениям культуры)</t>
  </si>
  <si>
    <t>Расходы на государственную поддержку отрасли культуры (в части мероприятий по модернизации библиотек в части  комплектования книжных фондов библиотек муниципальных образований)</t>
  </si>
  <si>
    <t>0110220040</t>
  </si>
  <si>
    <t>Организация исполнения полномочий органов местного самоуправления муниципального округа</t>
  </si>
  <si>
    <t>0260320030</t>
  </si>
  <si>
    <t xml:space="preserve">Проведение мероприятий по защите информации на автоматизированных рабочих местах </t>
  </si>
  <si>
    <t>2130519300</t>
  </si>
  <si>
    <t>Средства местным бюджетам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</t>
  </si>
  <si>
    <t>1110110920</t>
  </si>
  <si>
    <t>1210111350</t>
  </si>
  <si>
    <t>Средства на оснащение муниципальных образовательных организаций, реализующих программы дошкольного образования, уличными игровыми комплексами</t>
  </si>
  <si>
    <t>122Е000000</t>
  </si>
  <si>
    <t>Национальный проект "Образование"</t>
  </si>
  <si>
    <t>122ЕВ00000</t>
  </si>
  <si>
    <t>Федеральный проект "Патриотическое воспитание граждан Российской Федерации"</t>
  </si>
  <si>
    <t>122ЕВ50000</t>
  </si>
  <si>
    <t>122ЕВ51790</t>
  </si>
  <si>
    <t>Средства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</si>
  <si>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2110220040</t>
  </si>
  <si>
    <t>Средства на содержание и  ремонт   объектов водоотведения за счет средств местного бюджета</t>
  </si>
  <si>
    <t>21401S0320</t>
  </si>
  <si>
    <t>Средства на проведение работ по модернизации систем коммунальной инфраструктуры, в рамках софинансирования с областным бюдетом</t>
  </si>
  <si>
    <t>Ведомственная структура расходов местного бюджета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2024 год и на плановый период 2025 и 2026годов</t>
  </si>
  <si>
    <t>Распределение бюджетных ассигнований местного бюджета по разделам и подразделам  классификации  расходов бюджетов  на 2024 год  и на плановый период 2025 и 2026 годов</t>
  </si>
  <si>
    <t>2026 год</t>
  </si>
  <si>
    <t>Распределение бюджетных ассигнований местного бюджета  по разделам,  подразделам, целевым статьям (муниципальным программам и непрограммным направлениям деятельности), группам  видов расходов классификации расходов бюджетов на 2024 год и на плановый период 2025 и 2026 годов</t>
  </si>
  <si>
    <t>Распределение бюджетных ассигнований по целевым статьям (муниципальным программам Тверской области и непрограммным направлениям деятельности), группам  видов расходов классификации расходов бюджета на 2024 год и на плановый период 2025 и2026 годов</t>
  </si>
  <si>
    <t>Функционирование Правительства Российской Федерации, высших исполнительных органов  субъектов Российской Федерации, местных администраций</t>
  </si>
  <si>
    <t>Функционирование Правительства Российской Федерации, высших  исполнительных органов  субъектов Российской Федерации, местных администраций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</si>
  <si>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(д.Каменка ремонт части водопровода)</t>
  </si>
  <si>
    <t>21305S9002</t>
  </si>
  <si>
    <t>21305S9000</t>
  </si>
  <si>
    <t>07101S0000</t>
  </si>
  <si>
    <t>2150200000</t>
  </si>
  <si>
    <t>21502S0000</t>
  </si>
  <si>
    <t>2140120000</t>
  </si>
  <si>
    <t>2140120010</t>
  </si>
  <si>
    <t>Резерв средств на проведение работ по газификации Максатихинского муниципального округв</t>
  </si>
  <si>
    <t>2150210000</t>
  </si>
  <si>
    <t>Благоустройство общественных территорий пгт.Максатиха</t>
  </si>
  <si>
    <t>2150220000</t>
  </si>
  <si>
    <t>2150220010</t>
  </si>
  <si>
    <t>2150211450</t>
  </si>
  <si>
    <t>Средства на поддержку обустройства мест массового отдыха населения (городских парков) за счет областного бюджета</t>
  </si>
  <si>
    <t>21502S1450</t>
  </si>
  <si>
    <t>Средства на поддержку обустройства мест массового отдыха населения (городских парков) за счет местного бюджета</t>
  </si>
  <si>
    <t>21102S0000</t>
  </si>
  <si>
    <t>21102S0110</t>
  </si>
  <si>
    <t>Средства на софинансирование расходов с областным бюджетом на модернизацию объектов теплоэнергетических комплексов Тверской области</t>
  </si>
  <si>
    <t>07101S0280</t>
  </si>
  <si>
    <t>Средства на софинансирование проведения работ по восстановлению воинских захоронений</t>
  </si>
  <si>
    <t>1110200000</t>
  </si>
  <si>
    <t>11102L0000</t>
  </si>
  <si>
    <t>11102L4670</t>
  </si>
  <si>
    <t>Укрепление и модернизация материально-технической базы учреждений культуры</t>
  </si>
  <si>
    <t>1120200000</t>
  </si>
  <si>
    <t>11202L0000</t>
  </si>
  <si>
    <t>11202L5192</t>
  </si>
  <si>
    <t>расходы на обеспечение развития и укрепления материально-технической базы х домов культуры в населенных пунктах с числом жителей до 50 тысяч человек</t>
  </si>
  <si>
    <t>2140160000</t>
  </si>
  <si>
    <t>Расходы местного бюджета, источником финансового обеспечения, которых являются межбюджетные трансферты, предоставляемые публично-правовыми компаниями</t>
  </si>
  <si>
    <t>2140167400</t>
  </si>
  <si>
    <t>Расходы местного бюджета, источником финансового обеспечения, которых являются межбюджетные трансферты, предоставляемые публично-правовой компанией "Фонд развития территорий"</t>
  </si>
  <si>
    <t>2140167455</t>
  </si>
  <si>
    <t>Средства местным бюджетам на модернизацию систем коммунальной инфраструктуры, за счет средств, поступивших от публично-правовой компании "Фонд развития территорий"</t>
  </si>
  <si>
    <t>2140167456</t>
  </si>
  <si>
    <t>Средства местным бюджетам на модернизацию систем коммунальной инфраструктуры, за счет средств местного бюджета</t>
  </si>
  <si>
    <t>214016745S</t>
  </si>
  <si>
    <t>Средства на проведение работ по модернизации систем коммунальной инфраструктуры, за счет средств местного бюджета</t>
  </si>
  <si>
    <t>2160120020</t>
  </si>
  <si>
    <t>Средства бюджета на расходы  по сносу  аварийного жилого фонда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</si>
  <si>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 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</si>
  <si>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(установка детской спортивно-игровой площадки х.Заречье)</t>
  </si>
  <si>
    <t>2130519002</t>
  </si>
  <si>
    <t>2130519302</t>
  </si>
  <si>
    <t>Средства местным бюджетам на реализацию программ по поддержке местных инициатив в Тверской области (установка детской спортивно-игровой площадки х.Заречье)</t>
  </si>
  <si>
    <t>2130519000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</si>
  <si>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</t>
  </si>
  <si>
    <t>12201S7500</t>
  </si>
  <si>
    <t>12201L7500</t>
  </si>
  <si>
    <t xml:space="preserve">реализация мероприятий по модернизации школьных систем образования </t>
  </si>
  <si>
    <t xml:space="preserve">Приложение №3                                                к решению Думы Максатихинского муниципального округа от 20.03.2024г. № 163 " О внесении изменений  и дополнений в решение Думы Максатихинского муниципального округа от 21.12.2023г. № 139 "О бюджете Максатихинскиого муниципального округа на 2024 год
 и на плановый период 2025 и 2026 годов »
</t>
  </si>
  <si>
    <t xml:space="preserve">Приложение №4                                                к решению Думы Максатихинского муниципального округа от 20.03.2024г. № 163 " О внесении изменений  и дополнений в решение Думы Максатихинского муниципального округа от 21.12.2023г. № 139 "О бюджете Максатихинскиого муниципального округа на 2024 год
 и на плановый период 2025 и 2026 годов »
</t>
  </si>
  <si>
    <t xml:space="preserve">Приложение №5                                                к решению Думы Максатихинского муниципального округа от 20.03.2024г. № 163 " О внесении изменений  и дополнений в решение Думы Максатихинского муниципального округа от 21.12.2023г. № 139 "О бюджете Максатихинскиого муниципального округа на 2024 год
 и на плановый период 2025 и 2026 годов »
</t>
  </si>
  <si>
    <t xml:space="preserve">Приложение №6                                                к решению Думы Максатихинского муниципального округа от 20.03.2024г. № 163 " О внесении изменений  и дополнений в решение Думы Максатихинского муниципального округа от 21.12.2023г. № 139 "О бюджете Максатихинскиого муниципального округа на 2024 год
 и на плановый период 2025 и 2026 годов »
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</si>
</sst>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00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0"/>
    <numFmt numFmtId="181" formatCode="0.0000"/>
  </numFmts>
  <fonts count="5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i/>
      <sz val="8"/>
      <name val="Arial Cyr"/>
      <family val="0"/>
    </font>
    <font>
      <i/>
      <sz val="8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8"/>
      <color indexed="8"/>
      <name val="Arial Cyr"/>
      <family val="0"/>
    </font>
    <font>
      <i/>
      <sz val="10"/>
      <name val="Arial Cyr"/>
      <family val="0"/>
    </font>
    <font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>
      <alignment horizontal="center" vertical="center" wrapText="1"/>
      <protection/>
    </xf>
    <xf numFmtId="1" fontId="40" fillId="0" borderId="1">
      <alignment horizontal="center" vertical="top" shrinkToFit="1"/>
      <protection/>
    </xf>
    <xf numFmtId="0" fontId="40" fillId="0" borderId="1">
      <alignment horizontal="center" vertical="center" wrapText="1"/>
      <protection/>
    </xf>
    <xf numFmtId="0" fontId="40" fillId="0" borderId="1">
      <alignment horizontal="center" vertical="center" wrapText="1"/>
      <protection/>
    </xf>
    <xf numFmtId="0" fontId="41" fillId="0" borderId="1">
      <alignment horizontal="left"/>
      <protection/>
    </xf>
    <xf numFmtId="4" fontId="41" fillId="20" borderId="1">
      <alignment horizontal="right" vertical="top" shrinkToFit="1"/>
      <protection/>
    </xf>
    <xf numFmtId="0" fontId="40" fillId="0" borderId="1">
      <alignment horizontal="center" vertical="center" wrapText="1"/>
      <protection/>
    </xf>
    <xf numFmtId="0" fontId="41" fillId="0" borderId="1">
      <alignment vertical="top" wrapText="1"/>
      <protection/>
    </xf>
    <xf numFmtId="4" fontId="41" fillId="21" borderId="1">
      <alignment horizontal="right" vertical="top" shrinkToFit="1"/>
      <protection/>
    </xf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2" fillId="28" borderId="2" applyNumberFormat="0" applyAlignment="0" applyProtection="0"/>
    <xf numFmtId="0" fontId="43" fillId="29" borderId="3" applyNumberFormat="0" applyAlignment="0" applyProtection="0"/>
    <xf numFmtId="0" fontId="44" fillId="29" borderId="2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5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0" borderId="9" applyNumberFormat="0" applyFont="0" applyAlignment="0" applyProtection="0"/>
    <xf numFmtId="9" fontId="0" fillId="0" borderId="0" applyFon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3" borderId="0" applyNumberFormat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1" fillId="0" borderId="11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49" fontId="1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0" fillId="0" borderId="0" xfId="0" applyFill="1" applyAlignment="1">
      <alignment horizontal="right" wrapText="1"/>
    </xf>
    <xf numFmtId="0" fontId="1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right"/>
    </xf>
    <xf numFmtId="49" fontId="1" fillId="0" borderId="13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wrapText="1"/>
    </xf>
    <xf numFmtId="49" fontId="1" fillId="0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2" fontId="3" fillId="0" borderId="12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right" wrapText="1"/>
    </xf>
    <xf numFmtId="49" fontId="7" fillId="0" borderId="11" xfId="0" applyNumberFormat="1" applyFont="1" applyFill="1" applyBorder="1" applyAlignment="1">
      <alignment horizontal="right" wrapText="1"/>
    </xf>
    <xf numFmtId="0" fontId="3" fillId="0" borderId="14" xfId="0" applyFont="1" applyFill="1" applyBorder="1" applyAlignment="1">
      <alignment horizontal="justify" wrapText="1"/>
    </xf>
    <xf numFmtId="0" fontId="1" fillId="0" borderId="15" xfId="0" applyFont="1" applyFill="1" applyBorder="1" applyAlignment="1">
      <alignment horizontal="justify" wrapText="1"/>
    </xf>
    <xf numFmtId="0" fontId="1" fillId="0" borderId="14" xfId="0" applyFont="1" applyFill="1" applyBorder="1" applyAlignment="1">
      <alignment horizontal="justify" wrapText="1"/>
    </xf>
    <xf numFmtId="0" fontId="3" fillId="0" borderId="15" xfId="0" applyFont="1" applyFill="1" applyBorder="1" applyAlignment="1">
      <alignment horizontal="justify" wrapText="1"/>
    </xf>
    <xf numFmtId="0" fontId="6" fillId="0" borderId="14" xfId="0" applyFont="1" applyFill="1" applyBorder="1" applyAlignment="1">
      <alignment horizontal="justify" wrapText="1"/>
    </xf>
    <xf numFmtId="41" fontId="6" fillId="0" borderId="11" xfId="70" applyFont="1" applyFill="1" applyBorder="1" applyAlignment="1">
      <alignment horizontal="right" wrapText="1"/>
    </xf>
    <xf numFmtId="41" fontId="6" fillId="0" borderId="11" xfId="70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7" fillId="0" borderId="15" xfId="0" applyFont="1" applyFill="1" applyBorder="1" applyAlignment="1">
      <alignment horizontal="justify" wrapText="1"/>
    </xf>
    <xf numFmtId="0" fontId="7" fillId="0" borderId="14" xfId="0" applyFont="1" applyFill="1" applyBorder="1" applyAlignment="1">
      <alignment horizontal="justify" wrapText="1"/>
    </xf>
    <xf numFmtId="0" fontId="8" fillId="0" borderId="14" xfId="0" applyFont="1" applyFill="1" applyBorder="1" applyAlignment="1">
      <alignment horizontal="justify" wrapText="1"/>
    </xf>
    <xf numFmtId="0" fontId="6" fillId="0" borderId="14" xfId="0" applyFont="1" applyFill="1" applyBorder="1" applyAlignment="1">
      <alignment horizontal="justify" wrapText="1"/>
    </xf>
    <xf numFmtId="0" fontId="8" fillId="0" borderId="14" xfId="0" applyFont="1" applyFill="1" applyBorder="1" applyAlignment="1">
      <alignment horizontal="justify" wrapText="1"/>
    </xf>
    <xf numFmtId="41" fontId="6" fillId="0" borderId="11" xfId="0" applyNumberFormat="1" applyFont="1" applyFill="1" applyBorder="1" applyAlignment="1">
      <alignment horizontal="right" wrapText="1"/>
    </xf>
    <xf numFmtId="2" fontId="0" fillId="0" borderId="0" xfId="0" applyNumberFormat="1" applyFont="1" applyFill="1" applyAlignment="1">
      <alignment wrapText="1"/>
    </xf>
    <xf numFmtId="2" fontId="0" fillId="0" borderId="0" xfId="0" applyNumberFormat="1" applyFill="1" applyAlignment="1">
      <alignment wrapText="1"/>
    </xf>
    <xf numFmtId="0" fontId="2" fillId="0" borderId="12" xfId="0" applyFont="1" applyFill="1" applyBorder="1" applyAlignment="1">
      <alignment/>
    </xf>
    <xf numFmtId="0" fontId="3" fillId="0" borderId="16" xfId="0" applyFont="1" applyFill="1" applyBorder="1" applyAlignment="1">
      <alignment wrapText="1"/>
    </xf>
    <xf numFmtId="49" fontId="3" fillId="0" borderId="13" xfId="0" applyNumberFormat="1" applyFont="1" applyFill="1" applyBorder="1" applyAlignment="1">
      <alignment horizontal="right"/>
    </xf>
    <xf numFmtId="49" fontId="3" fillId="0" borderId="13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49" fontId="1" fillId="0" borderId="13" xfId="0" applyNumberFormat="1" applyFont="1" applyFill="1" applyBorder="1" applyAlignment="1">
      <alignment/>
    </xf>
    <xf numFmtId="49" fontId="7" fillId="0" borderId="11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49" fontId="3" fillId="0" borderId="12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/>
    </xf>
    <xf numFmtId="0" fontId="3" fillId="0" borderId="1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Alignment="1">
      <alignment horizontal="right" wrapText="1"/>
    </xf>
    <xf numFmtId="0" fontId="1" fillId="0" borderId="0" xfId="0" applyFont="1" applyFill="1" applyAlignment="1">
      <alignment horizontal="left" wrapText="1"/>
    </xf>
    <xf numFmtId="2" fontId="3" fillId="0" borderId="12" xfId="0" applyNumberFormat="1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0" fillId="0" borderId="0" xfId="0" applyAlignment="1">
      <alignment/>
    </xf>
    <xf numFmtId="0" fontId="10" fillId="0" borderId="12" xfId="0" applyFont="1" applyFill="1" applyBorder="1" applyAlignment="1">
      <alignment horizontal="right"/>
    </xf>
    <xf numFmtId="0" fontId="11" fillId="0" borderId="16" xfId="0" applyFont="1" applyFill="1" applyBorder="1" applyAlignment="1">
      <alignment horizontal="center"/>
    </xf>
    <xf numFmtId="2" fontId="11" fillId="0" borderId="11" xfId="0" applyNumberFormat="1" applyFont="1" applyFill="1" applyBorder="1" applyAlignment="1">
      <alignment horizontal="right" wrapText="1"/>
    </xf>
    <xf numFmtId="49" fontId="11" fillId="0" borderId="11" xfId="0" applyNumberFormat="1" applyFont="1" applyFill="1" applyBorder="1" applyAlignment="1">
      <alignment horizontal="right"/>
    </xf>
    <xf numFmtId="0" fontId="11" fillId="0" borderId="14" xfId="0" applyFont="1" applyFill="1" applyBorder="1" applyAlignment="1">
      <alignment/>
    </xf>
    <xf numFmtId="49" fontId="10" fillId="0" borderId="13" xfId="0" applyNumberFormat="1" applyFont="1" applyFill="1" applyBorder="1" applyAlignment="1">
      <alignment horizontal="right"/>
    </xf>
    <xf numFmtId="0" fontId="10" fillId="0" borderId="15" xfId="0" applyFont="1" applyFill="1" applyBorder="1" applyAlignment="1">
      <alignment wrapText="1"/>
    </xf>
    <xf numFmtId="2" fontId="10" fillId="0" borderId="11" xfId="0" applyNumberFormat="1" applyFont="1" applyFill="1" applyBorder="1" applyAlignment="1">
      <alignment horizontal="right" wrapText="1"/>
    </xf>
    <xf numFmtId="2" fontId="10" fillId="0" borderId="11" xfId="0" applyNumberFormat="1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49" fontId="10" fillId="0" borderId="11" xfId="0" applyNumberFormat="1" applyFont="1" applyFill="1" applyBorder="1" applyAlignment="1">
      <alignment horizontal="right"/>
    </xf>
    <xf numFmtId="0" fontId="10" fillId="0" borderId="14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1" fillId="0" borderId="11" xfId="0" applyFont="1" applyFill="1" applyBorder="1" applyAlignment="1">
      <alignment horizontal="right" wrapText="1"/>
    </xf>
    <xf numFmtId="0" fontId="11" fillId="0" borderId="14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3" fillId="0" borderId="11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wrapText="1"/>
    </xf>
    <xf numFmtId="0" fontId="10" fillId="0" borderId="14" xfId="0" applyFont="1" applyFill="1" applyBorder="1" applyAlignment="1">
      <alignment horizontal="justify" wrapText="1"/>
    </xf>
    <xf numFmtId="0" fontId="1" fillId="0" borderId="0" xfId="0" applyFont="1" applyAlignment="1">
      <alignment horizontal="left" wrapText="1"/>
    </xf>
    <xf numFmtId="2" fontId="3" fillId="0" borderId="11" xfId="0" applyNumberFormat="1" applyFont="1" applyFill="1" applyBorder="1" applyAlignment="1">
      <alignment horizontal="right"/>
    </xf>
    <xf numFmtId="2" fontId="3" fillId="0" borderId="13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 horizontal="right"/>
    </xf>
    <xf numFmtId="2" fontId="1" fillId="0" borderId="13" xfId="0" applyNumberFormat="1" applyFont="1" applyFill="1" applyBorder="1" applyAlignment="1">
      <alignment horizontal="right"/>
    </xf>
    <xf numFmtId="2" fontId="3" fillId="0" borderId="13" xfId="0" applyNumberFormat="1" applyFont="1" applyFill="1" applyBorder="1" applyAlignment="1">
      <alignment horizontal="right"/>
    </xf>
    <xf numFmtId="2" fontId="1" fillId="0" borderId="11" xfId="0" applyNumberFormat="1" applyFont="1" applyFill="1" applyBorder="1" applyAlignment="1" applyProtection="1">
      <alignment horizontal="right"/>
      <protection locked="0"/>
    </xf>
    <xf numFmtId="2" fontId="1" fillId="0" borderId="11" xfId="0" applyNumberFormat="1" applyFont="1" applyFill="1" applyBorder="1" applyAlignment="1">
      <alignment horizontal="right" wrapText="1"/>
    </xf>
    <xf numFmtId="2" fontId="1" fillId="0" borderId="13" xfId="0" applyNumberFormat="1" applyFont="1" applyFill="1" applyBorder="1" applyAlignment="1" applyProtection="1">
      <alignment horizontal="right"/>
      <protection locked="0"/>
    </xf>
    <xf numFmtId="2" fontId="1" fillId="0" borderId="11" xfId="0" applyNumberFormat="1" applyFont="1" applyFill="1" applyBorder="1" applyAlignment="1">
      <alignment/>
    </xf>
    <xf numFmtId="2" fontId="3" fillId="0" borderId="13" xfId="0" applyNumberFormat="1" applyFont="1" applyFill="1" applyBorder="1" applyAlignment="1" applyProtection="1">
      <alignment horizontal="right"/>
      <protection locked="0"/>
    </xf>
    <xf numFmtId="2" fontId="3" fillId="0" borderId="11" xfId="0" applyNumberFormat="1" applyFont="1" applyFill="1" applyBorder="1" applyAlignment="1">
      <alignment/>
    </xf>
    <xf numFmtId="2" fontId="1" fillId="0" borderId="12" xfId="0" applyNumberFormat="1" applyFont="1" applyFill="1" applyBorder="1" applyAlignment="1">
      <alignment horizontal="right"/>
    </xf>
    <xf numFmtId="2" fontId="1" fillId="0" borderId="0" xfId="0" applyNumberFormat="1" applyFont="1" applyAlignment="1">
      <alignment horizontal="left" wrapText="1"/>
    </xf>
    <xf numFmtId="2" fontId="3" fillId="0" borderId="11" xfId="0" applyNumberFormat="1" applyFont="1" applyFill="1" applyBorder="1" applyAlignment="1">
      <alignment/>
    </xf>
    <xf numFmtId="2" fontId="3" fillId="0" borderId="11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Alignment="1">
      <alignment/>
    </xf>
    <xf numFmtId="0" fontId="1" fillId="0" borderId="11" xfId="0" applyFont="1" applyFill="1" applyBorder="1" applyAlignment="1">
      <alignment horizontal="justify" wrapText="1"/>
    </xf>
    <xf numFmtId="41" fontId="13" fillId="0" borderId="11" xfId="70" applyFont="1" applyFill="1" applyBorder="1" applyAlignment="1">
      <alignment horizontal="center" wrapText="1"/>
    </xf>
    <xf numFmtId="4" fontId="14" fillId="0" borderId="1" xfId="41" applyFont="1" applyFill="1" applyProtection="1">
      <alignment horizontal="right" vertical="top" shrinkToFit="1"/>
      <protection/>
    </xf>
    <xf numFmtId="0" fontId="0" fillId="0" borderId="0" xfId="0" applyAlignment="1">
      <alignment horizontal="left"/>
    </xf>
    <xf numFmtId="0" fontId="14" fillId="0" borderId="11" xfId="39" applyFont="1" applyFill="1" applyBorder="1" applyProtection="1">
      <alignment horizontal="center" vertical="center" wrapText="1"/>
      <protection locked="0"/>
    </xf>
    <xf numFmtId="0" fontId="15" fillId="0" borderId="1" xfId="35" applyFont="1" applyProtection="1">
      <alignment horizontal="center" vertical="center" wrapText="1"/>
      <protection locked="0"/>
    </xf>
    <xf numFmtId="0" fontId="15" fillId="0" borderId="1" xfId="33" applyFont="1" applyAlignment="1" applyProtection="1">
      <alignment horizontal="center" vertical="center" wrapText="1"/>
      <protection locked="0"/>
    </xf>
    <xf numFmtId="0" fontId="11" fillId="0" borderId="15" xfId="0" applyFont="1" applyFill="1" applyBorder="1" applyAlignment="1">
      <alignment horizontal="justify" wrapText="1"/>
    </xf>
    <xf numFmtId="0" fontId="18" fillId="0" borderId="1" xfId="40" applyNumberFormat="1" applyFont="1" applyAlignment="1" applyProtection="1">
      <alignment horizontal="left" vertical="top" wrapText="1"/>
      <protection/>
    </xf>
    <xf numFmtId="0" fontId="0" fillId="0" borderId="0" xfId="0" applyBorder="1" applyAlignment="1">
      <alignment/>
    </xf>
    <xf numFmtId="2" fontId="1" fillId="0" borderId="17" xfId="0" applyNumberFormat="1" applyFont="1" applyFill="1" applyBorder="1" applyAlignment="1" applyProtection="1">
      <alignment horizontal="right"/>
      <protection locked="0"/>
    </xf>
    <xf numFmtId="2" fontId="1" fillId="0" borderId="17" xfId="0" applyNumberFormat="1" applyFont="1" applyFill="1" applyBorder="1" applyAlignment="1">
      <alignment horizontal="right"/>
    </xf>
    <xf numFmtId="0" fontId="10" fillId="0" borderId="15" xfId="0" applyFont="1" applyFill="1" applyBorder="1" applyAlignment="1">
      <alignment horizontal="justify" wrapText="1"/>
    </xf>
    <xf numFmtId="2" fontId="1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15" fillId="0" borderId="1" xfId="36" applyFont="1" applyAlignment="1" applyProtection="1">
      <alignment horizontal="right" vertical="center" wrapText="1"/>
      <protection locked="0"/>
    </xf>
    <xf numFmtId="0" fontId="1" fillId="0" borderId="0" xfId="0" applyFont="1" applyFill="1" applyBorder="1" applyAlignment="1">
      <alignment horizontal="justify" wrapText="1"/>
    </xf>
    <xf numFmtId="2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14" xfId="0" applyFont="1" applyFill="1" applyBorder="1" applyAlignment="1">
      <alignment horizontal="justify" wrapText="1"/>
    </xf>
    <xf numFmtId="2" fontId="1" fillId="0" borderId="13" xfId="0" applyNumberFormat="1" applyFont="1" applyFill="1" applyBorder="1" applyAlignment="1">
      <alignment horizontal="right" wrapText="1"/>
    </xf>
    <xf numFmtId="49" fontId="0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 horizontal="justify" wrapText="1"/>
    </xf>
    <xf numFmtId="0" fontId="19" fillId="0" borderId="14" xfId="0" applyFont="1" applyFill="1" applyBorder="1" applyAlignment="1">
      <alignment horizontal="justify" wrapText="1"/>
    </xf>
    <xf numFmtId="49" fontId="0" fillId="0" borderId="13" xfId="0" applyNumberFormat="1" applyFont="1" applyFill="1" applyBorder="1" applyAlignment="1">
      <alignment horizontal="right"/>
    </xf>
    <xf numFmtId="0" fontId="19" fillId="0" borderId="15" xfId="0" applyFont="1" applyFill="1" applyBorder="1" applyAlignment="1">
      <alignment horizontal="justify" wrapText="1"/>
    </xf>
    <xf numFmtId="49" fontId="19" fillId="0" borderId="14" xfId="0" applyNumberFormat="1" applyFont="1" applyFill="1" applyBorder="1" applyAlignment="1">
      <alignment wrapText="1"/>
    </xf>
    <xf numFmtId="49" fontId="7" fillId="0" borderId="14" xfId="0" applyNumberFormat="1" applyFont="1" applyFill="1" applyBorder="1" applyAlignment="1">
      <alignment wrapText="1"/>
    </xf>
    <xf numFmtId="1" fontId="15" fillId="0" borderId="1" xfId="34" applyNumberFormat="1" applyFont="1" applyFill="1" applyProtection="1">
      <alignment horizontal="center" vertical="top" shrinkToFit="1"/>
      <protection/>
    </xf>
    <xf numFmtId="1" fontId="15" fillId="0" borderId="1" xfId="34" applyNumberFormat="1" applyFont="1" applyFill="1" applyAlignment="1" applyProtection="1">
      <alignment horizontal="right" vertical="top" shrinkToFit="1"/>
      <protection/>
    </xf>
    <xf numFmtId="0" fontId="2" fillId="0" borderId="14" xfId="0" applyFont="1" applyFill="1" applyBorder="1" applyAlignment="1">
      <alignment horizontal="justify" wrapText="1"/>
    </xf>
    <xf numFmtId="4" fontId="15" fillId="0" borderId="1" xfId="41" applyFont="1" applyFill="1" applyProtection="1">
      <alignment horizontal="right" vertical="top" shrinkToFit="1"/>
      <protection/>
    </xf>
    <xf numFmtId="1" fontId="14" fillId="0" borderId="1" xfId="34" applyNumberFormat="1" applyFont="1" applyFill="1" applyProtection="1">
      <alignment horizontal="center" vertical="top" shrinkToFit="1"/>
      <protection/>
    </xf>
    <xf numFmtId="1" fontId="14" fillId="0" borderId="1" xfId="34" applyNumberFormat="1" applyFont="1" applyFill="1" applyAlignment="1" applyProtection="1">
      <alignment horizontal="right" vertical="top" shrinkToFit="1"/>
      <protection/>
    </xf>
    <xf numFmtId="0" fontId="14" fillId="0" borderId="1" xfId="40" applyNumberFormat="1" applyFont="1" applyFill="1" applyAlignment="1" applyProtection="1">
      <alignment horizontal="left" vertical="top" wrapText="1"/>
      <protection/>
    </xf>
    <xf numFmtId="49" fontId="0" fillId="0" borderId="13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wrapText="1"/>
    </xf>
    <xf numFmtId="0" fontId="16" fillId="0" borderId="14" xfId="0" applyFont="1" applyFill="1" applyBorder="1" applyAlignment="1">
      <alignment wrapText="1"/>
    </xf>
    <xf numFmtId="0" fontId="15" fillId="0" borderId="1" xfId="40" applyNumberFormat="1" applyFont="1" applyFill="1" applyAlignment="1" applyProtection="1">
      <alignment horizontal="left" vertical="top" wrapText="1"/>
      <protection/>
    </xf>
    <xf numFmtId="0" fontId="0" fillId="0" borderId="11" xfId="0" applyFont="1" applyFill="1" applyBorder="1" applyAlignment="1">
      <alignment horizontal="justify" wrapText="1"/>
    </xf>
    <xf numFmtId="0" fontId="0" fillId="0" borderId="0" xfId="0" applyFont="1" applyFill="1" applyBorder="1" applyAlignment="1">
      <alignment horizontal="justify" wrapText="1"/>
    </xf>
    <xf numFmtId="0" fontId="2" fillId="0" borderId="15" xfId="0" applyFont="1" applyFill="1" applyBorder="1" applyAlignment="1">
      <alignment horizontal="justify" wrapText="1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 wrapText="1"/>
    </xf>
    <xf numFmtId="0" fontId="14" fillId="0" borderId="1" xfId="40" applyNumberFormat="1" applyFont="1" applyFill="1" applyAlignment="1" applyProtection="1">
      <alignment horizontal="left" vertical="top" wrapText="1"/>
      <protection/>
    </xf>
    <xf numFmtId="49" fontId="2" fillId="0" borderId="11" xfId="0" applyNumberFormat="1" applyFont="1" applyFill="1" applyBorder="1" applyAlignment="1">
      <alignment horizontal="center"/>
    </xf>
    <xf numFmtId="49" fontId="19" fillId="0" borderId="11" xfId="0" applyNumberFormat="1" applyFont="1" applyFill="1" applyBorder="1" applyAlignment="1">
      <alignment horizontal="right"/>
    </xf>
    <xf numFmtId="49" fontId="0" fillId="0" borderId="11" xfId="0" applyNumberFormat="1" applyFont="1" applyFill="1" applyBorder="1" applyAlignment="1">
      <alignment horizontal="right" wrapText="1"/>
    </xf>
    <xf numFmtId="4" fontId="14" fillId="0" borderId="18" xfId="41" applyFont="1" applyFill="1" applyBorder="1" applyProtection="1">
      <alignment horizontal="right" vertical="top" shrinkToFit="1"/>
      <protection/>
    </xf>
    <xf numFmtId="4" fontId="14" fillId="0" borderId="11" xfId="41" applyFont="1" applyFill="1" applyBorder="1" applyProtection="1">
      <alignment horizontal="right" vertical="top" shrinkToFit="1"/>
      <protection/>
    </xf>
    <xf numFmtId="49" fontId="19" fillId="0" borderId="11" xfId="0" applyNumberFormat="1" applyFont="1" applyFill="1" applyBorder="1" applyAlignment="1">
      <alignment horizontal="right" wrapText="1"/>
    </xf>
    <xf numFmtId="4" fontId="14" fillId="0" borderId="19" xfId="41" applyFont="1" applyFill="1" applyBorder="1" applyProtection="1">
      <alignment horizontal="right" vertical="top" shrinkToFit="1"/>
      <protection/>
    </xf>
    <xf numFmtId="41" fontId="17" fillId="0" borderId="11" xfId="70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justify" wrapText="1"/>
    </xf>
    <xf numFmtId="41" fontId="17" fillId="0" borderId="11" xfId="70" applyFont="1" applyFill="1" applyBorder="1" applyAlignment="1">
      <alignment horizontal="center" wrapText="1"/>
    </xf>
    <xf numFmtId="1" fontId="14" fillId="0" borderId="1" xfId="34" applyNumberFormat="1" applyFont="1" applyFill="1" applyAlignment="1" applyProtection="1">
      <alignment horizontal="right" vertical="center" shrinkToFit="1"/>
      <protection/>
    </xf>
    <xf numFmtId="49" fontId="2" fillId="0" borderId="11" xfId="0" applyNumberFormat="1" applyFont="1" applyFill="1" applyBorder="1" applyAlignment="1">
      <alignment horizontal="right"/>
    </xf>
    <xf numFmtId="4" fontId="15" fillId="0" borderId="1" xfId="41" applyFont="1" applyFill="1" applyProtection="1">
      <alignment horizontal="right" vertical="top" shrinkToFit="1"/>
      <protection/>
    </xf>
    <xf numFmtId="0" fontId="0" fillId="0" borderId="0" xfId="0" applyFill="1" applyAlignment="1">
      <alignment horizontal="left"/>
    </xf>
    <xf numFmtId="4" fontId="15" fillId="0" borderId="20" xfId="39" applyNumberFormat="1" applyFont="1" applyFill="1" applyBorder="1" applyAlignment="1" applyProtection="1">
      <alignment horizontal="right" vertical="center" wrapText="1"/>
      <protection locked="0"/>
    </xf>
    <xf numFmtId="2" fontId="3" fillId="0" borderId="11" xfId="0" applyNumberFormat="1" applyFont="1" applyFill="1" applyBorder="1" applyAlignment="1">
      <alignment horizontal="right" wrapText="1"/>
    </xf>
    <xf numFmtId="0" fontId="20" fillId="0" borderId="1" xfId="40" applyNumberFormat="1" applyFont="1" applyFill="1" applyAlignment="1" applyProtection="1">
      <alignment horizontal="left" vertical="top" wrapText="1"/>
      <protection/>
    </xf>
    <xf numFmtId="4" fontId="14" fillId="0" borderId="21" xfId="41" applyFont="1" applyFill="1" applyBorder="1" applyProtection="1">
      <alignment horizontal="right" vertical="top" shrinkToFit="1"/>
      <protection/>
    </xf>
    <xf numFmtId="1" fontId="14" fillId="0" borderId="19" xfId="34" applyNumberFormat="1" applyFont="1" applyFill="1" applyBorder="1" applyProtection="1">
      <alignment horizontal="center" vertical="top" shrinkToFit="1"/>
      <protection/>
    </xf>
    <xf numFmtId="0" fontId="0" fillId="0" borderId="22" xfId="0" applyFont="1" applyFill="1" applyBorder="1" applyAlignment="1">
      <alignment horizontal="justify" wrapText="1"/>
    </xf>
    <xf numFmtId="49" fontId="0" fillId="0" borderId="14" xfId="0" applyNumberFormat="1" applyFont="1" applyFill="1" applyBorder="1" applyAlignment="1">
      <alignment horizontal="right"/>
    </xf>
    <xf numFmtId="1" fontId="14" fillId="0" borderId="23" xfId="34" applyNumberFormat="1" applyFont="1" applyFill="1" applyBorder="1" applyAlignment="1" applyProtection="1">
      <alignment horizontal="right" vertical="top" shrinkToFit="1"/>
      <protection/>
    </xf>
    <xf numFmtId="0" fontId="6" fillId="0" borderId="0" xfId="0" applyFont="1" applyAlignment="1">
      <alignment wrapText="1"/>
    </xf>
    <xf numFmtId="1" fontId="14" fillId="0" borderId="24" xfId="34" applyNumberFormat="1" applyFont="1" applyFill="1" applyBorder="1" applyAlignment="1" applyProtection="1">
      <alignment horizontal="right" vertical="top" shrinkToFit="1"/>
      <protection/>
    </xf>
    <xf numFmtId="0" fontId="14" fillId="0" borderId="19" xfId="40" applyNumberFormat="1" applyFont="1" applyFill="1" applyBorder="1" applyAlignment="1" applyProtection="1">
      <alignment horizontal="left" vertical="top" wrapText="1"/>
      <protection/>
    </xf>
    <xf numFmtId="0" fontId="17" fillId="0" borderId="11" xfId="0" applyFont="1" applyBorder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49" fontId="1" fillId="0" borderId="14" xfId="0" applyNumberFormat="1" applyFont="1" applyFill="1" applyBorder="1" applyAlignment="1">
      <alignment wrapText="1"/>
    </xf>
    <xf numFmtId="49" fontId="0" fillId="0" borderId="14" xfId="0" applyNumberFormat="1" applyFont="1" applyFill="1" applyBorder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4" fillId="0" borderId="1" xfId="40" applyNumberFormat="1" applyFont="1" applyFill="1" applyAlignment="1" applyProtection="1">
      <alignment horizontal="left" vertical="center" wrapText="1"/>
      <protection/>
    </xf>
    <xf numFmtId="2" fontId="10" fillId="0" borderId="11" xfId="0" applyNumberFormat="1" applyFont="1" applyFill="1" applyBorder="1" applyAlignment="1" applyProtection="1">
      <alignment horizontal="center"/>
      <protection locked="0"/>
    </xf>
    <xf numFmtId="2" fontId="10" fillId="0" borderId="11" xfId="0" applyNumberFormat="1" applyFont="1" applyFill="1" applyBorder="1" applyAlignment="1" applyProtection="1">
      <alignment horizontal="center" wrapText="1"/>
      <protection locked="0"/>
    </xf>
    <xf numFmtId="0" fontId="12" fillId="0" borderId="0" xfId="0" applyFont="1" applyFill="1" applyAlignment="1">
      <alignment horizontal="center" wrapText="1"/>
    </xf>
    <xf numFmtId="0" fontId="12" fillId="0" borderId="25" xfId="0" applyFont="1" applyFill="1" applyBorder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10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10" fillId="0" borderId="11" xfId="0" applyFont="1" applyFill="1" applyBorder="1" applyAlignment="1">
      <alignment horizontal="center"/>
    </xf>
    <xf numFmtId="0" fontId="10" fillId="0" borderId="11" xfId="0" applyFont="1" applyBorder="1" applyAlignment="1">
      <alignment/>
    </xf>
    <xf numFmtId="0" fontId="1" fillId="0" borderId="0" xfId="0" applyFont="1" applyAlignment="1">
      <alignment horizontal="center" wrapText="1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4" fillId="0" borderId="1" xfId="35" applyNumberFormat="1" applyFont="1" applyProtection="1">
      <alignment horizontal="center" vertical="center" wrapText="1"/>
      <protection/>
    </xf>
    <xf numFmtId="0" fontId="14" fillId="0" borderId="1" xfId="35" applyFont="1" applyProtection="1">
      <alignment horizontal="center" vertical="center" wrapText="1"/>
      <protection locked="0"/>
    </xf>
    <xf numFmtId="0" fontId="14" fillId="0" borderId="1" xfId="36" applyNumberFormat="1" applyFont="1" applyAlignment="1" applyProtection="1">
      <alignment horizontal="right" vertical="center" wrapText="1"/>
      <protection/>
    </xf>
    <xf numFmtId="0" fontId="14" fillId="0" borderId="1" xfId="36" applyFont="1" applyAlignment="1" applyProtection="1">
      <alignment horizontal="right" vertical="center" wrapText="1"/>
      <protection locked="0"/>
    </xf>
    <xf numFmtId="0" fontId="14" fillId="0" borderId="26" xfId="33" applyNumberFormat="1" applyFont="1" applyBorder="1" applyAlignment="1" applyProtection="1">
      <alignment horizontal="center" wrapText="1"/>
      <protection/>
    </xf>
    <xf numFmtId="0" fontId="14" fillId="0" borderId="27" xfId="33" applyFont="1" applyBorder="1" applyAlignment="1" applyProtection="1">
      <alignment horizontal="center" wrapText="1"/>
      <protection locked="0"/>
    </xf>
    <xf numFmtId="0" fontId="14" fillId="0" borderId="11" xfId="39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6" xfId="34"/>
    <cellStyle name="xl28" xfId="35"/>
    <cellStyle name="xl29" xfId="36"/>
    <cellStyle name="xl37" xfId="37"/>
    <cellStyle name="xl40" xfId="38"/>
    <cellStyle name="xl42" xfId="39"/>
    <cellStyle name="xl60" xfId="40"/>
    <cellStyle name="xl63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0"/>
  <sheetViews>
    <sheetView zoomScalePageLayoutView="0" workbookViewId="0" topLeftCell="A1">
      <selection activeCell="F2" sqref="F2"/>
    </sheetView>
  </sheetViews>
  <sheetFormatPr defaultColWidth="9.00390625" defaultRowHeight="12.75"/>
  <cols>
    <col min="1" max="1" width="6.375" style="22" customWidth="1"/>
    <col min="2" max="2" width="50.875" style="8" customWidth="1"/>
    <col min="3" max="3" width="13.25390625" style="46" customWidth="1"/>
    <col min="4" max="4" width="13.00390625" style="0" customWidth="1"/>
    <col min="5" max="5" width="13.25390625" style="0" customWidth="1"/>
  </cols>
  <sheetData>
    <row r="1" spans="1:8" ht="15.75" customHeight="1">
      <c r="A1" s="12"/>
      <c r="B1" s="67"/>
      <c r="C1" s="92"/>
      <c r="D1" s="204" t="s">
        <v>944</v>
      </c>
      <c r="E1" s="204"/>
      <c r="F1" s="1"/>
      <c r="G1" s="1"/>
      <c r="H1" s="1"/>
    </row>
    <row r="2" spans="1:8" ht="129" customHeight="1">
      <c r="A2" s="12"/>
      <c r="B2" s="67"/>
      <c r="C2" s="92"/>
      <c r="D2" s="204"/>
      <c r="E2" s="204"/>
      <c r="F2" s="1"/>
      <c r="G2" s="1"/>
      <c r="H2" s="1"/>
    </row>
    <row r="3" spans="1:8" ht="20.25" customHeight="1">
      <c r="A3" s="12"/>
      <c r="B3" s="199"/>
      <c r="C3" s="199"/>
      <c r="D3" s="204"/>
      <c r="E3" s="204"/>
      <c r="F3" s="2"/>
      <c r="G3" s="2"/>
      <c r="H3" s="2"/>
    </row>
    <row r="4" spans="1:8" ht="12.75">
      <c r="A4" s="197" t="s">
        <v>886</v>
      </c>
      <c r="B4" s="197"/>
      <c r="C4" s="197"/>
      <c r="D4" s="197"/>
      <c r="E4" s="197"/>
      <c r="F4" s="2"/>
      <c r="G4" s="2"/>
      <c r="H4" s="2"/>
    </row>
    <row r="5" spans="1:5" ht="15.75" customHeight="1">
      <c r="A5" s="198"/>
      <c r="B5" s="198"/>
      <c r="C5" s="198"/>
      <c r="D5" s="198"/>
      <c r="E5" s="198"/>
    </row>
    <row r="6" spans="1:5" ht="12.75">
      <c r="A6" s="200" t="s">
        <v>358</v>
      </c>
      <c r="B6" s="202" t="s">
        <v>361</v>
      </c>
      <c r="C6" s="196" t="s">
        <v>362</v>
      </c>
      <c r="D6" s="196"/>
      <c r="E6" s="196"/>
    </row>
    <row r="7" spans="1:5" ht="12.75">
      <c r="A7" s="201"/>
      <c r="B7" s="203"/>
      <c r="C7" s="195" t="s">
        <v>623</v>
      </c>
      <c r="D7" s="195" t="s">
        <v>667</v>
      </c>
      <c r="E7" s="195" t="s">
        <v>887</v>
      </c>
    </row>
    <row r="8" spans="1:5" ht="12.75">
      <c r="A8" s="201"/>
      <c r="B8" s="203"/>
      <c r="C8" s="195"/>
      <c r="D8" s="195"/>
      <c r="E8" s="195"/>
    </row>
    <row r="9" spans="1:5" ht="12.75">
      <c r="A9" s="68"/>
      <c r="B9" s="69" t="s">
        <v>35</v>
      </c>
      <c r="C9" s="70">
        <f>C10+C20+C23+C31+C38+C41+C45+C48+C27+C18</f>
        <v>1589032.86</v>
      </c>
      <c r="D9" s="70">
        <f>D10+D20+D23+D31+D38+D41+D45+D48+D27+D18</f>
        <v>590705.1</v>
      </c>
      <c r="E9" s="70">
        <f>E10+E20+E23+E31+E38+E41+E45+E48+E27+E18</f>
        <v>586135.2</v>
      </c>
    </row>
    <row r="10" spans="1:5" s="5" customFormat="1" ht="12.75">
      <c r="A10" s="71" t="s">
        <v>365</v>
      </c>
      <c r="B10" s="72" t="s">
        <v>371</v>
      </c>
      <c r="C10" s="70">
        <f>C11+C13+C15+C16+C17+C14+C12</f>
        <v>70674.82</v>
      </c>
      <c r="D10" s="70">
        <f>D11+D13+D15+D16+D17+D14+D12</f>
        <v>64995.96000000001</v>
      </c>
      <c r="E10" s="70">
        <f>E11+E13+E15+E16+E17+E14+E12</f>
        <v>65051.66</v>
      </c>
    </row>
    <row r="11" spans="1:5" s="7" customFormat="1" ht="25.5">
      <c r="A11" s="73" t="s">
        <v>363</v>
      </c>
      <c r="B11" s="121" t="s">
        <v>38</v>
      </c>
      <c r="C11" s="75">
        <f>'Прил.№ 4'!E10</f>
        <v>2683.4</v>
      </c>
      <c r="D11" s="75">
        <f>'Прил.№ 4'!F10</f>
        <v>2683.4</v>
      </c>
      <c r="E11" s="75">
        <f>'Прил.№ 4'!G10</f>
        <v>2683.4</v>
      </c>
    </row>
    <row r="12" spans="1:5" s="7" customFormat="1" ht="39" customHeight="1">
      <c r="A12" s="73" t="s">
        <v>613</v>
      </c>
      <c r="B12" s="121" t="s">
        <v>614</v>
      </c>
      <c r="C12" s="75">
        <f>'Прил.№ 4'!E19</f>
        <v>130</v>
      </c>
      <c r="D12" s="75">
        <f>'Прил.№ 4'!F19</f>
        <v>130</v>
      </c>
      <c r="E12" s="75">
        <f>'Прил.№ 4'!G19</f>
        <v>130</v>
      </c>
    </row>
    <row r="13" spans="1:5" s="7" customFormat="1" ht="38.25">
      <c r="A13" s="73" t="s">
        <v>366</v>
      </c>
      <c r="B13" s="74" t="s">
        <v>890</v>
      </c>
      <c r="C13" s="75">
        <f>'Прил.№ 4'!E25</f>
        <v>25856.3</v>
      </c>
      <c r="D13" s="75">
        <f>'Прил.№ 4'!F25</f>
        <v>25839.7</v>
      </c>
      <c r="E13" s="75">
        <f>'Прил.№ 4'!G25</f>
        <v>25843.5</v>
      </c>
    </row>
    <row r="14" spans="1:5" s="7" customFormat="1" ht="12.75">
      <c r="A14" s="73" t="s">
        <v>355</v>
      </c>
      <c r="B14" s="77" t="s">
        <v>356</v>
      </c>
      <c r="C14" s="75">
        <f>'Прил.№ 4'!E39</f>
        <v>4.8</v>
      </c>
      <c r="D14" s="75">
        <f>'Прил.№ 4'!F39</f>
        <v>5</v>
      </c>
      <c r="E14" s="75">
        <f>'Прил.№ 4'!G39</f>
        <v>56</v>
      </c>
    </row>
    <row r="15" spans="1:5" s="7" customFormat="1" ht="38.25">
      <c r="A15" s="78" t="s">
        <v>32</v>
      </c>
      <c r="B15" s="77" t="str">
        <f>'Прил.№ 4'!D46</f>
        <v>Обеспечение деятельности  финансовых, налоговых и таможенных органов и органов финансового (финансово-бюджетного) надзора</v>
      </c>
      <c r="C15" s="75">
        <f>'Прил.№ 4'!E46</f>
        <v>12603.8</v>
      </c>
      <c r="D15" s="75">
        <f>'Прил.№ 4'!F46</f>
        <v>12666.5</v>
      </c>
      <c r="E15" s="75">
        <f>'Прил.№ 4'!G46</f>
        <v>12666.5</v>
      </c>
    </row>
    <row r="16" spans="1:5" s="7" customFormat="1" ht="12.75">
      <c r="A16" s="78" t="s">
        <v>40</v>
      </c>
      <c r="B16" s="79" t="s">
        <v>372</v>
      </c>
      <c r="C16" s="75">
        <f>'Прил.№ 4'!E61</f>
        <v>200</v>
      </c>
      <c r="D16" s="75">
        <f>'Прил.№ 4'!F61</f>
        <v>500</v>
      </c>
      <c r="E16" s="75">
        <f>'Прил.№ 4'!G61</f>
        <v>500</v>
      </c>
    </row>
    <row r="17" spans="1:5" s="7" customFormat="1" ht="15.75" customHeight="1">
      <c r="A17" s="78" t="s">
        <v>44</v>
      </c>
      <c r="B17" s="79" t="s">
        <v>373</v>
      </c>
      <c r="C17" s="75">
        <f>'Прил.№ 4'!E67</f>
        <v>29196.52</v>
      </c>
      <c r="D17" s="75">
        <f>'Прил.№ 4'!F67</f>
        <v>23171.36</v>
      </c>
      <c r="E17" s="75">
        <f>'Прил.№ 4'!G67</f>
        <v>23172.260000000002</v>
      </c>
    </row>
    <row r="18" spans="1:5" s="7" customFormat="1" ht="15.75" customHeight="1">
      <c r="A18" s="71" t="s">
        <v>747</v>
      </c>
      <c r="B18" s="116" t="s">
        <v>749</v>
      </c>
      <c r="C18" s="70">
        <f>C19</f>
        <v>374.6</v>
      </c>
      <c r="D18" s="70">
        <f>D19</f>
        <v>409.1</v>
      </c>
      <c r="E18" s="70">
        <f>E19</f>
        <v>444.29999999999995</v>
      </c>
    </row>
    <row r="19" spans="1:5" s="7" customFormat="1" ht="15.75" customHeight="1">
      <c r="A19" s="78" t="s">
        <v>748</v>
      </c>
      <c r="B19" s="121" t="s">
        <v>750</v>
      </c>
      <c r="C19" s="75">
        <f>'Прил.№ 4'!E144</f>
        <v>374.6</v>
      </c>
      <c r="D19" s="75">
        <f>'Прил.№ 4'!F144</f>
        <v>409.1</v>
      </c>
      <c r="E19" s="75">
        <f>'Прил.№ 4'!G144</f>
        <v>444.29999999999995</v>
      </c>
    </row>
    <row r="20" spans="1:5" s="5" customFormat="1" ht="25.5" customHeight="1">
      <c r="A20" s="71" t="s">
        <v>367</v>
      </c>
      <c r="B20" s="82" t="s">
        <v>374</v>
      </c>
      <c r="C20" s="70">
        <f>C21+C22</f>
        <v>8343.5</v>
      </c>
      <c r="D20" s="70">
        <f>D21+D22</f>
        <v>8038.8</v>
      </c>
      <c r="E20" s="70">
        <f>E21+E22</f>
        <v>8038.8</v>
      </c>
    </row>
    <row r="21" spans="1:5" s="5" customFormat="1" ht="12.75">
      <c r="A21" s="73" t="s">
        <v>60</v>
      </c>
      <c r="B21" s="80" t="s">
        <v>61</v>
      </c>
      <c r="C21" s="75">
        <f>'Прил.№ 4'!E153</f>
        <v>565.7</v>
      </c>
      <c r="D21" s="75">
        <f>'Прил.№ 4'!F153</f>
        <v>565.7</v>
      </c>
      <c r="E21" s="75">
        <f>'Прил.№ 4'!G153</f>
        <v>565.7</v>
      </c>
    </row>
    <row r="22" spans="1:5" s="7" customFormat="1" ht="28.5" customHeight="1">
      <c r="A22" s="73" t="s">
        <v>621</v>
      </c>
      <c r="B22" s="74" t="str">
        <f>'Прил.№5'!E103</f>
        <v>Защита населения и территории от чрезвычайных ситуаций природного и техногенного характера, пожарная безопасность</v>
      </c>
      <c r="C22" s="75">
        <f>'Прил.№ 4'!E160</f>
        <v>7777.799999999999</v>
      </c>
      <c r="D22" s="75">
        <f>'Прил.№ 4'!F160</f>
        <v>7473.1</v>
      </c>
      <c r="E22" s="75">
        <f>'Прил.№ 4'!G160</f>
        <v>7473.1</v>
      </c>
    </row>
    <row r="23" spans="1:5" s="5" customFormat="1" ht="12.75">
      <c r="A23" s="71" t="s">
        <v>368</v>
      </c>
      <c r="B23" s="72" t="s">
        <v>3</v>
      </c>
      <c r="C23" s="70">
        <f>C24+C25+C26</f>
        <v>97432.80000000002</v>
      </c>
      <c r="D23" s="70">
        <f>D24+D25+D26</f>
        <v>100960.94</v>
      </c>
      <c r="E23" s="70">
        <f>E24+E25+E26</f>
        <v>103957.24</v>
      </c>
    </row>
    <row r="24" spans="1:5" s="7" customFormat="1" ht="12.75">
      <c r="A24" s="78" t="s">
        <v>370</v>
      </c>
      <c r="B24" s="79" t="s">
        <v>5</v>
      </c>
      <c r="C24" s="75">
        <f>'Прил.№ 4'!E207</f>
        <v>8988.7</v>
      </c>
      <c r="D24" s="75">
        <f>'Прил.№ 4'!F207</f>
        <v>8852.7</v>
      </c>
      <c r="E24" s="75">
        <f>'Прил.№ 4'!G207</f>
        <v>8851</v>
      </c>
    </row>
    <row r="25" spans="1:5" s="7" customFormat="1" ht="12.75">
      <c r="A25" s="78" t="s">
        <v>50</v>
      </c>
      <c r="B25" s="79" t="s">
        <v>52</v>
      </c>
      <c r="C25" s="75">
        <f>'Прил.№ 4'!E224</f>
        <v>87644.10000000002</v>
      </c>
      <c r="D25" s="75">
        <f>'Прил.№ 4'!F224</f>
        <v>90941.70000000001</v>
      </c>
      <c r="E25" s="75">
        <f>'Прил.№ 4'!G224</f>
        <v>93939.70000000001</v>
      </c>
    </row>
    <row r="26" spans="1:5" s="7" customFormat="1" ht="12.75">
      <c r="A26" s="78" t="s">
        <v>808</v>
      </c>
      <c r="B26" s="80" t="s">
        <v>814</v>
      </c>
      <c r="C26" s="75">
        <f>'Прил.№ 4'!E266</f>
        <v>800</v>
      </c>
      <c r="D26" s="75">
        <f>'Прил.№ 4'!F266</f>
        <v>1166.54</v>
      </c>
      <c r="E26" s="75">
        <f>'Прил.№ 4'!G266</f>
        <v>1166.54</v>
      </c>
    </row>
    <row r="27" spans="1:5" s="5" customFormat="1" ht="12.75">
      <c r="A27" s="71" t="s">
        <v>477</v>
      </c>
      <c r="B27" s="116" t="s">
        <v>478</v>
      </c>
      <c r="C27" s="70">
        <f>C29+C30+C28</f>
        <v>1018506.58</v>
      </c>
      <c r="D27" s="70">
        <f>D29+D30+D28</f>
        <v>17508.699999999997</v>
      </c>
      <c r="E27" s="70">
        <f>E29+E30+E28</f>
        <v>22988.7</v>
      </c>
    </row>
    <row r="28" spans="1:5" s="5" customFormat="1" ht="12.75">
      <c r="A28" s="78" t="s">
        <v>845</v>
      </c>
      <c r="B28" s="121" t="s">
        <v>847</v>
      </c>
      <c r="C28" s="75">
        <f>'Прил.№ 4'!E274</f>
        <v>782.7</v>
      </c>
      <c r="D28" s="75">
        <f>'Прил.№ 4'!F274</f>
        <v>370</v>
      </c>
      <c r="E28" s="75">
        <f>'Прил.№ 4'!G274</f>
        <v>370</v>
      </c>
    </row>
    <row r="29" spans="1:5" s="7" customFormat="1" ht="12.75">
      <c r="A29" s="78" t="s">
        <v>479</v>
      </c>
      <c r="B29" s="121" t="s">
        <v>480</v>
      </c>
      <c r="C29" s="75">
        <f>'Прил.№ 4'!E289</f>
        <v>1000246.5</v>
      </c>
      <c r="D29" s="75">
        <f>'Прил.№ 4'!F289</f>
        <v>8703.699999999999</v>
      </c>
      <c r="E29" s="75">
        <f>'Прил.№ 4'!G289</f>
        <v>14183.7</v>
      </c>
    </row>
    <row r="30" spans="1:5" s="7" customFormat="1" ht="12.75">
      <c r="A30" s="78" t="s">
        <v>635</v>
      </c>
      <c r="B30" s="121" t="s">
        <v>636</v>
      </c>
      <c r="C30" s="75">
        <f>'Прил.№ 4'!E333</f>
        <v>17477.38</v>
      </c>
      <c r="D30" s="75">
        <f>'Прил.№ 4'!F333</f>
        <v>8435</v>
      </c>
      <c r="E30" s="75">
        <f>'Прил.№ 4'!G333</f>
        <v>8435</v>
      </c>
    </row>
    <row r="31" spans="1:5" s="5" customFormat="1" ht="12.75">
      <c r="A31" s="71" t="s">
        <v>6</v>
      </c>
      <c r="B31" s="72" t="s">
        <v>7</v>
      </c>
      <c r="C31" s="70">
        <f>C32+C33+C35+C36+C37+C34</f>
        <v>317153.26</v>
      </c>
      <c r="D31" s="70">
        <f>D32+D33+D35+D36+D37+D34</f>
        <v>322522.4</v>
      </c>
      <c r="E31" s="70">
        <f>E32+E33+E35+E36+E37+E34</f>
        <v>306969.89999999997</v>
      </c>
    </row>
    <row r="32" spans="1:5" s="7" customFormat="1" ht="12.75">
      <c r="A32" s="78" t="s">
        <v>30</v>
      </c>
      <c r="B32" s="77" t="s">
        <v>31</v>
      </c>
      <c r="C32" s="75">
        <f>'Прил.№ 4'!E384</f>
        <v>96000.1</v>
      </c>
      <c r="D32" s="75">
        <f>'Прил.№ 4'!F384</f>
        <v>89779.2</v>
      </c>
      <c r="E32" s="75">
        <f>'Прил.№ 4'!G384</f>
        <v>89779.2</v>
      </c>
    </row>
    <row r="33" spans="1:5" s="7" customFormat="1" ht="12.75">
      <c r="A33" s="78" t="s">
        <v>25</v>
      </c>
      <c r="B33" s="77" t="s">
        <v>26</v>
      </c>
      <c r="C33" s="75">
        <f>'Прил.№ 4'!E410</f>
        <v>191885.8</v>
      </c>
      <c r="D33" s="75">
        <f>'Прил.№ 4'!F410</f>
        <v>203150</v>
      </c>
      <c r="E33" s="75">
        <f>'Прил.№ 4'!G410</f>
        <v>187597.49999999997</v>
      </c>
    </row>
    <row r="34" spans="1:5" s="7" customFormat="1" ht="12.75">
      <c r="A34" s="78" t="s">
        <v>379</v>
      </c>
      <c r="B34" s="77" t="s">
        <v>380</v>
      </c>
      <c r="C34" s="75">
        <f>'Прил.№ 4'!E454</f>
        <v>15513.559999999998</v>
      </c>
      <c r="D34" s="75">
        <f>'Прил.№ 4'!F454</f>
        <v>15502.2</v>
      </c>
      <c r="E34" s="75">
        <f>'Прил.№ 4'!G454</f>
        <v>15502.2</v>
      </c>
    </row>
    <row r="35" spans="1:5" s="7" customFormat="1" ht="26.25" customHeight="1">
      <c r="A35" s="78" t="s">
        <v>34</v>
      </c>
      <c r="B35" s="77" t="str">
        <f>'Прил.№5'!E764</f>
        <v>Профессиональная подготовка, переподготовка и повышение квалификации</v>
      </c>
      <c r="C35" s="75">
        <f>'Прил.№ 4'!E491</f>
        <v>170</v>
      </c>
      <c r="D35" s="75">
        <f>'Прил.№ 4'!F491</f>
        <v>170</v>
      </c>
      <c r="E35" s="75">
        <f>'Прил.№ 4'!G491</f>
        <v>170</v>
      </c>
    </row>
    <row r="36" spans="1:5" s="7" customFormat="1" ht="12.75">
      <c r="A36" s="78" t="s">
        <v>8</v>
      </c>
      <c r="B36" s="77" t="s">
        <v>21</v>
      </c>
      <c r="C36" s="75">
        <f>'Прил.№ 4'!E504</f>
        <v>430</v>
      </c>
      <c r="D36" s="75">
        <f>'Прил.№ 4'!F504</f>
        <v>470</v>
      </c>
      <c r="E36" s="75">
        <f>'Прил.№ 4'!G504</f>
        <v>470</v>
      </c>
    </row>
    <row r="37" spans="1:5" s="7" customFormat="1" ht="13.5" customHeight="1">
      <c r="A37" s="78" t="s">
        <v>9</v>
      </c>
      <c r="B37" s="79" t="s">
        <v>10</v>
      </c>
      <c r="C37" s="75">
        <f>'Прил.№ 4'!E545</f>
        <v>13153.8</v>
      </c>
      <c r="D37" s="75">
        <f>'Прил.№ 4'!F545</f>
        <v>13451</v>
      </c>
      <c r="E37" s="75">
        <f>'Прил.№ 4'!G545</f>
        <v>13451</v>
      </c>
    </row>
    <row r="38" spans="1:5" s="5" customFormat="1" ht="12.75">
      <c r="A38" s="71" t="s">
        <v>11</v>
      </c>
      <c r="B38" s="72" t="s">
        <v>22</v>
      </c>
      <c r="C38" s="70">
        <f>C39+C40</f>
        <v>58937.8</v>
      </c>
      <c r="D38" s="70">
        <f>D39+D40</f>
        <v>58582.2</v>
      </c>
      <c r="E38" s="70">
        <f>E39+E40</f>
        <v>58582.2</v>
      </c>
    </row>
    <row r="39" spans="1:5" s="7" customFormat="1" ht="12.75">
      <c r="A39" s="78" t="s">
        <v>27</v>
      </c>
      <c r="B39" s="77" t="s">
        <v>28</v>
      </c>
      <c r="C39" s="75">
        <f>'Прил.№ 4'!E586</f>
        <v>44376</v>
      </c>
      <c r="D39" s="75">
        <f>'Прил.№ 4'!F586</f>
        <v>44141</v>
      </c>
      <c r="E39" s="75">
        <f>'Прил.№ 4'!G586</f>
        <v>44141</v>
      </c>
    </row>
    <row r="40" spans="1:5" s="7" customFormat="1" ht="12.75">
      <c r="A40" s="73" t="s">
        <v>12</v>
      </c>
      <c r="B40" s="74" t="str">
        <f>'Прил.№5'!E623</f>
        <v>Другие вопросы в области культуры, кинематографии</v>
      </c>
      <c r="C40" s="76">
        <f>'Прил.№ 4'!E652</f>
        <v>14561.8</v>
      </c>
      <c r="D40" s="76">
        <f>'Прил.№ 4'!F652</f>
        <v>14441.2</v>
      </c>
      <c r="E40" s="76">
        <f>'Прил.№ 4'!G652</f>
        <v>14441.2</v>
      </c>
    </row>
    <row r="41" spans="1:5" s="5" customFormat="1" ht="12.75">
      <c r="A41" s="71" t="s">
        <v>13</v>
      </c>
      <c r="B41" s="72" t="s">
        <v>14</v>
      </c>
      <c r="C41" s="70">
        <f>C42+C43+C44</f>
        <v>8396</v>
      </c>
      <c r="D41" s="70">
        <f>D42+D43+D44</f>
        <v>8396</v>
      </c>
      <c r="E41" s="70">
        <f>E42+E43+E44</f>
        <v>10811.4</v>
      </c>
    </row>
    <row r="42" spans="1:5" s="7" customFormat="1" ht="12.75">
      <c r="A42" s="78" t="s">
        <v>15</v>
      </c>
      <c r="B42" s="79" t="s">
        <v>16</v>
      </c>
      <c r="C42" s="75">
        <f>'Прил.№ 4'!E679</f>
        <v>2100</v>
      </c>
      <c r="D42" s="75">
        <f>'Прил.№ 4'!F679</f>
        <v>2100</v>
      </c>
      <c r="E42" s="75">
        <f>'Прил.№ 4'!G679</f>
        <v>2100</v>
      </c>
    </row>
    <row r="43" spans="1:5" s="7" customFormat="1" ht="12.75">
      <c r="A43" s="78" t="s">
        <v>17</v>
      </c>
      <c r="B43" s="79" t="s">
        <v>18</v>
      </c>
      <c r="C43" s="75">
        <f>'Прил.№ 4'!E686</f>
        <v>3222</v>
      </c>
      <c r="D43" s="75">
        <f>'Прил.№ 4'!F686</f>
        <v>3222</v>
      </c>
      <c r="E43" s="75">
        <f>'Прил.№ 4'!G686</f>
        <v>3222</v>
      </c>
    </row>
    <row r="44" spans="1:5" s="7" customFormat="1" ht="12.75">
      <c r="A44" s="78" t="s">
        <v>53</v>
      </c>
      <c r="B44" s="79" t="s">
        <v>54</v>
      </c>
      <c r="C44" s="75">
        <f>'Прил.№ 4'!E699</f>
        <v>3074</v>
      </c>
      <c r="D44" s="75">
        <f>'Прил.№ 4'!F699</f>
        <v>3074</v>
      </c>
      <c r="E44" s="75">
        <f>'Прил.№ 4'!G699</f>
        <v>5489.4</v>
      </c>
    </row>
    <row r="45" spans="1:5" s="5" customFormat="1" ht="12.75">
      <c r="A45" s="71" t="s">
        <v>47</v>
      </c>
      <c r="B45" s="72" t="s">
        <v>41</v>
      </c>
      <c r="C45" s="70">
        <f>C46+C47</f>
        <v>7322.5</v>
      </c>
      <c r="D45" s="70">
        <f>D46+D47</f>
        <v>7400</v>
      </c>
      <c r="E45" s="70">
        <f>E46+E47</f>
        <v>7400</v>
      </c>
    </row>
    <row r="46" spans="1:5" s="7" customFormat="1" ht="12.75">
      <c r="A46" s="78" t="s">
        <v>55</v>
      </c>
      <c r="B46" s="79" t="s">
        <v>56</v>
      </c>
      <c r="C46" s="75">
        <f>'Прил.№ 4'!E729</f>
        <v>6322.5</v>
      </c>
      <c r="D46" s="75">
        <f>'Прил.№ 4'!F729</f>
        <v>6400</v>
      </c>
      <c r="E46" s="75">
        <f>'Прил.№ 4'!G729</f>
        <v>6400</v>
      </c>
    </row>
    <row r="47" spans="1:5" s="7" customFormat="1" ht="12.75">
      <c r="A47" s="78" t="s">
        <v>269</v>
      </c>
      <c r="B47" s="91" t="s">
        <v>270</v>
      </c>
      <c r="C47" s="75">
        <f>'Прил.№ 4'!E738</f>
        <v>1000</v>
      </c>
      <c r="D47" s="75">
        <f>'Прил.№ 4'!F738</f>
        <v>1000</v>
      </c>
      <c r="E47" s="75">
        <f>'Прил.№ 4'!G738</f>
        <v>1000</v>
      </c>
    </row>
    <row r="48" spans="1:5" s="5" customFormat="1" ht="12.75">
      <c r="A48" s="81">
        <v>1200</v>
      </c>
      <c r="B48" s="82" t="s">
        <v>46</v>
      </c>
      <c r="C48" s="70">
        <f>SUM(C49:C49)</f>
        <v>1891</v>
      </c>
      <c r="D48" s="70">
        <f>SUM(D49:D49)</f>
        <v>1891</v>
      </c>
      <c r="E48" s="70">
        <f>SUM(E49:E49)</f>
        <v>1891</v>
      </c>
    </row>
    <row r="49" spans="1:5" s="7" customFormat="1" ht="12.75">
      <c r="A49" s="78" t="s">
        <v>57</v>
      </c>
      <c r="B49" s="79" t="s">
        <v>58</v>
      </c>
      <c r="C49" s="75">
        <f>'Прил.№ 4'!E747</f>
        <v>1891</v>
      </c>
      <c r="D49" s="75">
        <f>'Прил.№ 4'!F747</f>
        <v>1891</v>
      </c>
      <c r="E49" s="75">
        <f>'Прил.№ 4'!G747</f>
        <v>1891</v>
      </c>
    </row>
    <row r="50" spans="1:3" s="7" customFormat="1" ht="12.75">
      <c r="A50" s="21"/>
      <c r="B50" s="20"/>
      <c r="C50" s="45"/>
    </row>
    <row r="51" spans="1:3" s="7" customFormat="1" ht="12.75">
      <c r="A51" s="21"/>
      <c r="B51" s="20"/>
      <c r="C51" s="45"/>
    </row>
    <row r="52" spans="1:3" s="7" customFormat="1" ht="12.75">
      <c r="A52" s="21"/>
      <c r="B52" s="20"/>
      <c r="C52" s="45"/>
    </row>
    <row r="53" spans="1:3" s="7" customFormat="1" ht="12.75">
      <c r="A53" s="21"/>
      <c r="B53" s="20"/>
      <c r="C53" s="45"/>
    </row>
    <row r="54" spans="1:3" s="7" customFormat="1" ht="12.75">
      <c r="A54" s="21"/>
      <c r="B54" s="20"/>
      <c r="C54" s="45"/>
    </row>
    <row r="55" spans="1:3" s="7" customFormat="1" ht="12.75">
      <c r="A55" s="21"/>
      <c r="B55" s="20"/>
      <c r="C55" s="45"/>
    </row>
    <row r="56" spans="1:3" s="7" customFormat="1" ht="12.75">
      <c r="A56" s="21"/>
      <c r="B56" s="20"/>
      <c r="C56" s="45"/>
    </row>
    <row r="57" spans="1:3" s="7" customFormat="1" ht="12.75">
      <c r="A57" s="21"/>
      <c r="B57" s="20"/>
      <c r="C57" s="45"/>
    </row>
    <row r="58" spans="1:3" s="7" customFormat="1" ht="12.75">
      <c r="A58" s="21"/>
      <c r="B58" s="20"/>
      <c r="C58" s="45"/>
    </row>
    <row r="59" spans="1:3" s="7" customFormat="1" ht="12.75">
      <c r="A59" s="21"/>
      <c r="B59" s="20"/>
      <c r="C59" s="45"/>
    </row>
    <row r="60" spans="1:3" s="7" customFormat="1" ht="12.75">
      <c r="A60" s="21"/>
      <c r="B60" s="20"/>
      <c r="C60" s="45"/>
    </row>
    <row r="61" spans="1:3" s="7" customFormat="1" ht="12.75">
      <c r="A61" s="21"/>
      <c r="B61" s="20"/>
      <c r="C61" s="45"/>
    </row>
    <row r="62" spans="1:3" s="7" customFormat="1" ht="12.75">
      <c r="A62" s="21"/>
      <c r="B62" s="20"/>
      <c r="C62" s="45"/>
    </row>
    <row r="63" spans="1:3" s="7" customFormat="1" ht="12.75">
      <c r="A63" s="21"/>
      <c r="B63" s="20"/>
      <c r="C63" s="45"/>
    </row>
    <row r="64" spans="1:3" s="7" customFormat="1" ht="12.75">
      <c r="A64" s="21"/>
      <c r="B64" s="20"/>
      <c r="C64" s="45"/>
    </row>
    <row r="65" spans="1:3" s="7" customFormat="1" ht="12.75">
      <c r="A65" s="21"/>
      <c r="B65" s="20"/>
      <c r="C65" s="45"/>
    </row>
    <row r="66" spans="1:3" s="7" customFormat="1" ht="12.75">
      <c r="A66" s="21"/>
      <c r="B66" s="20"/>
      <c r="C66" s="45"/>
    </row>
    <row r="67" spans="1:3" s="7" customFormat="1" ht="12.75">
      <c r="A67" s="21"/>
      <c r="B67" s="20"/>
      <c r="C67" s="45"/>
    </row>
    <row r="68" spans="1:3" s="7" customFormat="1" ht="12.75">
      <c r="A68" s="21"/>
      <c r="B68" s="20"/>
      <c r="C68" s="45"/>
    </row>
    <row r="69" spans="1:3" s="7" customFormat="1" ht="12.75">
      <c r="A69" s="21"/>
      <c r="B69" s="20"/>
      <c r="C69" s="45"/>
    </row>
    <row r="70" spans="1:3" s="7" customFormat="1" ht="12.75">
      <c r="A70" s="21"/>
      <c r="B70" s="20"/>
      <c r="C70" s="45"/>
    </row>
    <row r="71" spans="1:3" s="7" customFormat="1" ht="12.75">
      <c r="A71" s="21"/>
      <c r="B71" s="20"/>
      <c r="C71" s="45"/>
    </row>
    <row r="72" spans="1:3" s="7" customFormat="1" ht="12.75">
      <c r="A72" s="21"/>
      <c r="B72" s="20"/>
      <c r="C72" s="45"/>
    </row>
    <row r="73" spans="1:3" s="7" customFormat="1" ht="12.75">
      <c r="A73" s="21"/>
      <c r="B73" s="20"/>
      <c r="C73" s="45"/>
    </row>
    <row r="74" spans="1:3" s="7" customFormat="1" ht="12.75">
      <c r="A74" s="21"/>
      <c r="B74" s="20"/>
      <c r="C74" s="45"/>
    </row>
    <row r="75" spans="1:3" s="7" customFormat="1" ht="12.75">
      <c r="A75" s="21"/>
      <c r="B75" s="20"/>
      <c r="C75" s="45"/>
    </row>
    <row r="76" spans="1:3" s="7" customFormat="1" ht="12.75">
      <c r="A76" s="21"/>
      <c r="B76" s="20"/>
      <c r="C76" s="45"/>
    </row>
    <row r="77" spans="1:3" s="7" customFormat="1" ht="12.75">
      <c r="A77" s="21"/>
      <c r="B77" s="20"/>
      <c r="C77" s="45"/>
    </row>
    <row r="78" spans="1:3" s="7" customFormat="1" ht="12.75">
      <c r="A78" s="21"/>
      <c r="B78" s="20"/>
      <c r="C78" s="45"/>
    </row>
    <row r="79" spans="1:3" s="7" customFormat="1" ht="12.75">
      <c r="A79" s="21"/>
      <c r="B79" s="20"/>
      <c r="C79" s="45"/>
    </row>
    <row r="80" spans="1:3" s="7" customFormat="1" ht="12.75">
      <c r="A80" s="21"/>
      <c r="B80" s="20"/>
      <c r="C80" s="45"/>
    </row>
    <row r="81" spans="1:3" s="7" customFormat="1" ht="12.75">
      <c r="A81" s="21"/>
      <c r="B81" s="20"/>
      <c r="C81" s="45"/>
    </row>
    <row r="82" spans="1:3" s="7" customFormat="1" ht="12.75">
      <c r="A82" s="21"/>
      <c r="B82" s="20"/>
      <c r="C82" s="45"/>
    </row>
    <row r="83" spans="1:3" s="7" customFormat="1" ht="12.75">
      <c r="A83" s="21"/>
      <c r="B83" s="20"/>
      <c r="C83" s="45"/>
    </row>
    <row r="84" spans="1:3" s="7" customFormat="1" ht="12.75">
      <c r="A84" s="21"/>
      <c r="B84" s="20"/>
      <c r="C84" s="45"/>
    </row>
    <row r="85" spans="1:3" s="7" customFormat="1" ht="12.75">
      <c r="A85" s="21"/>
      <c r="B85" s="20"/>
      <c r="C85" s="45"/>
    </row>
    <row r="86" spans="1:3" s="7" customFormat="1" ht="12.75">
      <c r="A86" s="21"/>
      <c r="B86" s="20"/>
      <c r="C86" s="45"/>
    </row>
    <row r="87" spans="1:3" s="7" customFormat="1" ht="12.75">
      <c r="A87" s="21"/>
      <c r="B87" s="20"/>
      <c r="C87" s="45"/>
    </row>
    <row r="88" spans="1:3" s="7" customFormat="1" ht="12.75">
      <c r="A88" s="21"/>
      <c r="B88" s="20"/>
      <c r="C88" s="45"/>
    </row>
    <row r="89" spans="1:3" s="7" customFormat="1" ht="12.75">
      <c r="A89" s="21"/>
      <c r="B89" s="20"/>
      <c r="C89" s="45"/>
    </row>
    <row r="90" spans="1:3" s="7" customFormat="1" ht="12.75">
      <c r="A90" s="21"/>
      <c r="B90" s="20"/>
      <c r="C90" s="45"/>
    </row>
    <row r="91" spans="1:3" s="7" customFormat="1" ht="12.75">
      <c r="A91" s="21"/>
      <c r="B91" s="20"/>
      <c r="C91" s="45"/>
    </row>
    <row r="92" spans="1:3" s="7" customFormat="1" ht="12.75">
      <c r="A92" s="21"/>
      <c r="B92" s="20"/>
      <c r="C92" s="45"/>
    </row>
    <row r="93" spans="1:3" s="7" customFormat="1" ht="12.75">
      <c r="A93" s="21"/>
      <c r="B93" s="20"/>
      <c r="C93" s="45"/>
    </row>
    <row r="94" spans="1:3" s="7" customFormat="1" ht="12.75">
      <c r="A94" s="21"/>
      <c r="B94" s="20"/>
      <c r="C94" s="45"/>
    </row>
    <row r="95" spans="1:3" s="7" customFormat="1" ht="12.75">
      <c r="A95" s="21"/>
      <c r="B95" s="20"/>
      <c r="C95" s="45"/>
    </row>
    <row r="96" spans="1:3" s="7" customFormat="1" ht="12.75">
      <c r="A96" s="21"/>
      <c r="B96" s="20"/>
      <c r="C96" s="45"/>
    </row>
    <row r="97" spans="1:3" s="7" customFormat="1" ht="12.75">
      <c r="A97" s="21"/>
      <c r="B97" s="20"/>
      <c r="C97" s="45"/>
    </row>
    <row r="98" spans="1:3" s="7" customFormat="1" ht="12.75">
      <c r="A98" s="21"/>
      <c r="B98" s="20"/>
      <c r="C98" s="45"/>
    </row>
    <row r="99" spans="1:3" s="7" customFormat="1" ht="12.75">
      <c r="A99" s="21"/>
      <c r="B99" s="20"/>
      <c r="C99" s="45"/>
    </row>
    <row r="100" spans="1:3" s="7" customFormat="1" ht="12.75">
      <c r="A100" s="21"/>
      <c r="B100" s="20"/>
      <c r="C100" s="45"/>
    </row>
    <row r="101" spans="1:3" s="7" customFormat="1" ht="12.75">
      <c r="A101" s="21"/>
      <c r="B101" s="20"/>
      <c r="C101" s="45"/>
    </row>
    <row r="102" spans="1:3" s="7" customFormat="1" ht="12.75">
      <c r="A102" s="21"/>
      <c r="B102" s="20"/>
      <c r="C102" s="45"/>
    </row>
    <row r="103" spans="1:3" s="7" customFormat="1" ht="12.75">
      <c r="A103" s="21"/>
      <c r="B103" s="20"/>
      <c r="C103" s="45"/>
    </row>
    <row r="104" spans="1:3" s="7" customFormat="1" ht="12.75">
      <c r="A104" s="21"/>
      <c r="B104" s="20"/>
      <c r="C104" s="45"/>
    </row>
    <row r="105" spans="1:3" s="7" customFormat="1" ht="12.75">
      <c r="A105" s="21"/>
      <c r="B105" s="20"/>
      <c r="C105" s="45"/>
    </row>
    <row r="106" spans="1:3" s="7" customFormat="1" ht="12.75">
      <c r="A106" s="21"/>
      <c r="B106" s="20"/>
      <c r="C106" s="45"/>
    </row>
    <row r="107" spans="1:3" s="7" customFormat="1" ht="12.75">
      <c r="A107" s="21"/>
      <c r="B107" s="20"/>
      <c r="C107" s="45"/>
    </row>
    <row r="108" spans="1:3" s="7" customFormat="1" ht="12.75">
      <c r="A108" s="21"/>
      <c r="B108" s="20"/>
      <c r="C108" s="45"/>
    </row>
    <row r="109" spans="1:3" s="7" customFormat="1" ht="12.75">
      <c r="A109" s="21"/>
      <c r="B109" s="20"/>
      <c r="C109" s="45"/>
    </row>
    <row r="110" spans="1:3" s="7" customFormat="1" ht="12.75">
      <c r="A110" s="21"/>
      <c r="B110" s="20"/>
      <c r="C110" s="45"/>
    </row>
    <row r="111" spans="1:3" s="7" customFormat="1" ht="12.75">
      <c r="A111" s="21"/>
      <c r="B111" s="20"/>
      <c r="C111" s="45"/>
    </row>
    <row r="112" spans="1:3" s="7" customFormat="1" ht="12.75">
      <c r="A112" s="21"/>
      <c r="B112" s="20"/>
      <c r="C112" s="45"/>
    </row>
    <row r="113" spans="1:3" s="7" customFormat="1" ht="12.75">
      <c r="A113" s="21"/>
      <c r="B113" s="20"/>
      <c r="C113" s="45"/>
    </row>
    <row r="114" spans="1:3" s="7" customFormat="1" ht="12.75">
      <c r="A114" s="21"/>
      <c r="B114" s="20"/>
      <c r="C114" s="45"/>
    </row>
    <row r="115" spans="1:3" s="7" customFormat="1" ht="12.75">
      <c r="A115" s="21"/>
      <c r="B115" s="20"/>
      <c r="C115" s="45"/>
    </row>
    <row r="116" spans="1:3" s="7" customFormat="1" ht="12.75">
      <c r="A116" s="21"/>
      <c r="B116" s="20"/>
      <c r="C116" s="45"/>
    </row>
    <row r="117" spans="1:3" s="7" customFormat="1" ht="12.75">
      <c r="A117" s="21"/>
      <c r="B117" s="20"/>
      <c r="C117" s="45"/>
    </row>
    <row r="118" spans="1:3" s="7" customFormat="1" ht="12.75">
      <c r="A118" s="21"/>
      <c r="B118" s="20"/>
      <c r="C118" s="45"/>
    </row>
    <row r="119" spans="1:3" s="7" customFormat="1" ht="12.75">
      <c r="A119" s="21"/>
      <c r="B119" s="20"/>
      <c r="C119" s="45"/>
    </row>
    <row r="120" spans="1:3" s="7" customFormat="1" ht="12.75">
      <c r="A120" s="21"/>
      <c r="B120" s="20"/>
      <c r="C120" s="45"/>
    </row>
    <row r="121" spans="1:3" s="7" customFormat="1" ht="12.75">
      <c r="A121" s="21"/>
      <c r="B121" s="20"/>
      <c r="C121" s="45"/>
    </row>
    <row r="122" spans="1:3" s="7" customFormat="1" ht="12.75">
      <c r="A122" s="21"/>
      <c r="B122" s="20"/>
      <c r="C122" s="45"/>
    </row>
    <row r="123" spans="1:3" s="7" customFormat="1" ht="12.75">
      <c r="A123" s="21"/>
      <c r="B123" s="20"/>
      <c r="C123" s="45"/>
    </row>
    <row r="124" spans="1:3" s="7" customFormat="1" ht="12.75">
      <c r="A124" s="21"/>
      <c r="B124" s="20"/>
      <c r="C124" s="45"/>
    </row>
    <row r="125" spans="1:3" s="7" customFormat="1" ht="12.75">
      <c r="A125" s="21"/>
      <c r="B125" s="20"/>
      <c r="C125" s="45"/>
    </row>
    <row r="126" spans="1:3" s="7" customFormat="1" ht="12.75">
      <c r="A126" s="21"/>
      <c r="B126" s="20"/>
      <c r="C126" s="45"/>
    </row>
    <row r="127" spans="1:3" s="7" customFormat="1" ht="12.75">
      <c r="A127" s="21"/>
      <c r="B127" s="20"/>
      <c r="C127" s="45"/>
    </row>
    <row r="128" spans="1:3" s="7" customFormat="1" ht="12.75">
      <c r="A128" s="21"/>
      <c r="B128" s="20"/>
      <c r="C128" s="45"/>
    </row>
    <row r="129" spans="1:3" s="7" customFormat="1" ht="12.75">
      <c r="A129" s="21"/>
      <c r="B129" s="20"/>
      <c r="C129" s="45"/>
    </row>
    <row r="130" spans="1:3" s="7" customFormat="1" ht="12.75">
      <c r="A130" s="21"/>
      <c r="B130" s="20"/>
      <c r="C130" s="45"/>
    </row>
    <row r="131" spans="1:3" s="7" customFormat="1" ht="12.75">
      <c r="A131" s="21"/>
      <c r="B131" s="20"/>
      <c r="C131" s="45"/>
    </row>
    <row r="132" spans="1:3" s="7" customFormat="1" ht="12.75">
      <c r="A132" s="21"/>
      <c r="B132" s="20"/>
      <c r="C132" s="45"/>
    </row>
    <row r="133" spans="1:3" s="7" customFormat="1" ht="12.75">
      <c r="A133" s="21"/>
      <c r="B133" s="20"/>
      <c r="C133" s="45"/>
    </row>
    <row r="134" spans="1:3" s="7" customFormat="1" ht="12.75">
      <c r="A134" s="21"/>
      <c r="B134" s="20"/>
      <c r="C134" s="45"/>
    </row>
    <row r="135" spans="1:3" s="7" customFormat="1" ht="12.75">
      <c r="A135" s="21"/>
      <c r="B135" s="20"/>
      <c r="C135" s="45"/>
    </row>
    <row r="136" spans="1:3" s="7" customFormat="1" ht="12.75">
      <c r="A136" s="21"/>
      <c r="B136" s="20"/>
      <c r="C136" s="45"/>
    </row>
    <row r="137" spans="1:3" s="7" customFormat="1" ht="12.75">
      <c r="A137" s="21"/>
      <c r="B137" s="20"/>
      <c r="C137" s="45"/>
    </row>
    <row r="138" spans="1:3" s="7" customFormat="1" ht="12.75">
      <c r="A138" s="21"/>
      <c r="B138" s="20"/>
      <c r="C138" s="45"/>
    </row>
    <row r="139" spans="1:3" s="7" customFormat="1" ht="12.75">
      <c r="A139" s="21"/>
      <c r="B139" s="20"/>
      <c r="C139" s="45"/>
    </row>
    <row r="140" spans="1:3" s="7" customFormat="1" ht="12.75">
      <c r="A140" s="21"/>
      <c r="B140" s="20"/>
      <c r="C140" s="45"/>
    </row>
    <row r="141" spans="1:3" s="7" customFormat="1" ht="12.75">
      <c r="A141" s="21"/>
      <c r="B141" s="20"/>
      <c r="C141" s="45"/>
    </row>
    <row r="142" spans="1:3" s="7" customFormat="1" ht="12.75">
      <c r="A142" s="21"/>
      <c r="B142" s="20"/>
      <c r="C142" s="45"/>
    </row>
    <row r="143" spans="1:3" s="7" customFormat="1" ht="12.75">
      <c r="A143" s="21"/>
      <c r="B143" s="20"/>
      <c r="C143" s="45"/>
    </row>
    <row r="144" spans="1:3" s="7" customFormat="1" ht="12.75">
      <c r="A144" s="21"/>
      <c r="B144" s="20"/>
      <c r="C144" s="45"/>
    </row>
    <row r="145" spans="1:3" s="7" customFormat="1" ht="12.75">
      <c r="A145" s="21"/>
      <c r="B145" s="20"/>
      <c r="C145" s="45"/>
    </row>
    <row r="146" spans="1:3" s="7" customFormat="1" ht="12.75">
      <c r="A146" s="21"/>
      <c r="B146" s="20"/>
      <c r="C146" s="45"/>
    </row>
    <row r="147" spans="1:3" s="7" customFormat="1" ht="12.75">
      <c r="A147" s="21"/>
      <c r="B147" s="20"/>
      <c r="C147" s="45"/>
    </row>
    <row r="148" spans="1:3" s="7" customFormat="1" ht="12.75">
      <c r="A148" s="21"/>
      <c r="B148" s="20"/>
      <c r="C148" s="45"/>
    </row>
    <row r="149" spans="1:3" s="7" customFormat="1" ht="12.75">
      <c r="A149" s="21"/>
      <c r="B149" s="20"/>
      <c r="C149" s="45"/>
    </row>
    <row r="150" spans="1:3" s="7" customFormat="1" ht="12.75">
      <c r="A150" s="21"/>
      <c r="B150" s="20"/>
      <c r="C150" s="45"/>
    </row>
    <row r="151" spans="1:3" s="7" customFormat="1" ht="12.75">
      <c r="A151" s="21"/>
      <c r="B151" s="20"/>
      <c r="C151" s="45"/>
    </row>
    <row r="152" spans="1:3" s="7" customFormat="1" ht="12.75">
      <c r="A152" s="21"/>
      <c r="B152" s="20"/>
      <c r="C152" s="45"/>
    </row>
    <row r="153" spans="1:3" s="7" customFormat="1" ht="12.75">
      <c r="A153" s="21"/>
      <c r="B153" s="20"/>
      <c r="C153" s="45"/>
    </row>
    <row r="154" spans="1:3" s="7" customFormat="1" ht="12.75">
      <c r="A154" s="21"/>
      <c r="B154" s="20"/>
      <c r="C154" s="45"/>
    </row>
    <row r="155" spans="1:3" s="7" customFormat="1" ht="12.75">
      <c r="A155" s="21"/>
      <c r="B155" s="20"/>
      <c r="C155" s="45"/>
    </row>
    <row r="156" spans="1:3" s="7" customFormat="1" ht="12.75">
      <c r="A156" s="21"/>
      <c r="B156" s="20"/>
      <c r="C156" s="45"/>
    </row>
    <row r="157" spans="1:3" s="7" customFormat="1" ht="12.75">
      <c r="A157" s="21"/>
      <c r="B157" s="20"/>
      <c r="C157" s="45"/>
    </row>
    <row r="158" spans="1:3" s="7" customFormat="1" ht="12.75">
      <c r="A158" s="21"/>
      <c r="B158" s="20"/>
      <c r="C158" s="45"/>
    </row>
    <row r="159" spans="1:3" s="7" customFormat="1" ht="12.75">
      <c r="A159" s="21"/>
      <c r="B159" s="20"/>
      <c r="C159" s="45"/>
    </row>
    <row r="160" spans="1:3" s="7" customFormat="1" ht="12.75">
      <c r="A160" s="21"/>
      <c r="B160" s="20"/>
      <c r="C160" s="45"/>
    </row>
    <row r="161" spans="1:3" s="7" customFormat="1" ht="12.75">
      <c r="A161" s="21"/>
      <c r="B161" s="20"/>
      <c r="C161" s="45"/>
    </row>
    <row r="162" spans="1:3" s="7" customFormat="1" ht="12.75">
      <c r="A162" s="21"/>
      <c r="B162" s="20"/>
      <c r="C162" s="45"/>
    </row>
    <row r="163" spans="1:3" s="7" customFormat="1" ht="12.75">
      <c r="A163" s="21"/>
      <c r="B163" s="20"/>
      <c r="C163" s="45"/>
    </row>
    <row r="164" spans="1:3" s="7" customFormat="1" ht="12.75">
      <c r="A164" s="21"/>
      <c r="B164" s="20"/>
      <c r="C164" s="45"/>
    </row>
    <row r="165" spans="1:3" s="7" customFormat="1" ht="12.75">
      <c r="A165" s="21"/>
      <c r="B165" s="20"/>
      <c r="C165" s="45"/>
    </row>
    <row r="166" spans="1:3" s="7" customFormat="1" ht="12.75">
      <c r="A166" s="21"/>
      <c r="B166" s="20"/>
      <c r="C166" s="45"/>
    </row>
    <row r="167" spans="1:3" s="7" customFormat="1" ht="12.75">
      <c r="A167" s="21"/>
      <c r="B167" s="20"/>
      <c r="C167" s="45"/>
    </row>
    <row r="168" spans="1:3" s="7" customFormat="1" ht="12.75">
      <c r="A168" s="21"/>
      <c r="B168" s="20"/>
      <c r="C168" s="45"/>
    </row>
    <row r="169" spans="1:3" s="7" customFormat="1" ht="12.75">
      <c r="A169" s="21"/>
      <c r="B169" s="20"/>
      <c r="C169" s="45"/>
    </row>
    <row r="170" spans="1:3" s="7" customFormat="1" ht="12.75">
      <c r="A170" s="21"/>
      <c r="B170" s="20"/>
      <c r="C170" s="45"/>
    </row>
  </sheetData>
  <sheetProtection/>
  <mergeCells count="9">
    <mergeCell ref="E7:E8"/>
    <mergeCell ref="C6:E6"/>
    <mergeCell ref="A4:E5"/>
    <mergeCell ref="B3:C3"/>
    <mergeCell ref="A6:A8"/>
    <mergeCell ref="B6:B8"/>
    <mergeCell ref="C7:C8"/>
    <mergeCell ref="D7:D8"/>
    <mergeCell ref="D1:E3"/>
  </mergeCells>
  <printOptions/>
  <pageMargins left="0.7874015748031497" right="0.3937007874015748" top="0.3937007874015748" bottom="0.3937007874015748" header="0.5118110236220472" footer="0.5118110236220472"/>
  <pageSetup fitToHeight="0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5"/>
  <sheetViews>
    <sheetView view="pageBreakPreview" zoomScale="160" zoomScaleNormal="120" zoomScaleSheetLayoutView="160" workbookViewId="0" topLeftCell="A1">
      <selection activeCell="A5" sqref="A5:H7"/>
    </sheetView>
  </sheetViews>
  <sheetFormatPr defaultColWidth="9.00390625" defaultRowHeight="12.75"/>
  <cols>
    <col min="1" max="1" width="4.625" style="0" customWidth="1"/>
    <col min="2" max="2" width="5.375" style="0" customWidth="1"/>
    <col min="3" max="3" width="11.75390625" style="87" customWidth="1"/>
    <col min="4" max="4" width="5.00390625" style="0" customWidth="1"/>
    <col min="5" max="5" width="54.625" style="4" customWidth="1"/>
    <col min="6" max="6" width="13.625" style="108" customWidth="1"/>
    <col min="7" max="7" width="13.25390625" style="0" customWidth="1"/>
    <col min="8" max="8" width="13.375" style="0" customWidth="1"/>
    <col min="9" max="9" width="9.125" style="185" customWidth="1"/>
  </cols>
  <sheetData>
    <row r="1" spans="1:8" ht="115.5" customHeight="1">
      <c r="A1" s="3"/>
      <c r="B1" s="3"/>
      <c r="C1" s="85"/>
      <c r="D1" s="3"/>
      <c r="E1" s="63"/>
      <c r="F1" s="105"/>
      <c r="G1" s="204" t="s">
        <v>946</v>
      </c>
      <c r="H1" s="204"/>
    </row>
    <row r="2" spans="1:8" ht="36.75" customHeight="1">
      <c r="A2" s="3"/>
      <c r="B2" s="3"/>
      <c r="C2" s="85"/>
      <c r="D2" s="3"/>
      <c r="E2" s="63"/>
      <c r="F2" s="105"/>
      <c r="G2" s="204"/>
      <c r="H2" s="204"/>
    </row>
    <row r="3" spans="1:8" ht="90.75" customHeight="1" hidden="1">
      <c r="A3" s="3"/>
      <c r="B3" s="3"/>
      <c r="C3" s="85"/>
      <c r="D3" s="3"/>
      <c r="E3" s="63"/>
      <c r="F3" s="105"/>
      <c r="G3" s="127"/>
      <c r="H3" s="127"/>
    </row>
    <row r="4" spans="1:8" ht="90.75" customHeight="1" hidden="1">
      <c r="A4" s="3"/>
      <c r="B4" s="3"/>
      <c r="C4" s="85"/>
      <c r="D4" s="3"/>
      <c r="E4" s="63"/>
      <c r="F4" s="105"/>
      <c r="G4" s="127"/>
      <c r="H4" s="127"/>
    </row>
    <row r="5" spans="1:9" ht="30" customHeight="1">
      <c r="A5" s="213" t="s">
        <v>885</v>
      </c>
      <c r="B5" s="213"/>
      <c r="C5" s="213"/>
      <c r="D5" s="213"/>
      <c r="E5" s="213"/>
      <c r="F5" s="213"/>
      <c r="G5" s="213"/>
      <c r="H5" s="213"/>
      <c r="I5" s="186"/>
    </row>
    <row r="6" spans="1:9" ht="12.75" customHeight="1">
      <c r="A6" s="213"/>
      <c r="B6" s="213"/>
      <c r="C6" s="213"/>
      <c r="D6" s="213"/>
      <c r="E6" s="213"/>
      <c r="F6" s="213"/>
      <c r="G6" s="213"/>
      <c r="H6" s="213"/>
      <c r="I6" s="187"/>
    </row>
    <row r="7" spans="1:8" ht="12.75">
      <c r="A7" s="214"/>
      <c r="B7" s="214"/>
      <c r="C7" s="214"/>
      <c r="D7" s="214"/>
      <c r="E7" s="214"/>
      <c r="F7" s="214"/>
      <c r="G7" s="214"/>
      <c r="H7" s="214"/>
    </row>
    <row r="8" spans="1:8" ht="12.75">
      <c r="A8" s="209" t="s">
        <v>357</v>
      </c>
      <c r="B8" s="209" t="s">
        <v>358</v>
      </c>
      <c r="C8" s="206" t="s">
        <v>359</v>
      </c>
      <c r="D8" s="209" t="s">
        <v>360</v>
      </c>
      <c r="E8" s="211" t="s">
        <v>361</v>
      </c>
      <c r="F8" s="205" t="s">
        <v>362</v>
      </c>
      <c r="G8" s="205"/>
      <c r="H8" s="205"/>
    </row>
    <row r="9" spans="1:8" ht="12.75">
      <c r="A9" s="210"/>
      <c r="B9" s="210"/>
      <c r="C9" s="207"/>
      <c r="D9" s="210"/>
      <c r="E9" s="212"/>
      <c r="F9" s="195" t="s">
        <v>623</v>
      </c>
      <c r="G9" s="195" t="s">
        <v>667</v>
      </c>
      <c r="H9" s="195" t="s">
        <v>887</v>
      </c>
    </row>
    <row r="10" spans="1:8" ht="12.75">
      <c r="A10" s="210"/>
      <c r="B10" s="210"/>
      <c r="C10" s="208"/>
      <c r="D10" s="210"/>
      <c r="E10" s="212"/>
      <c r="F10" s="195"/>
      <c r="G10" s="195"/>
      <c r="H10" s="195"/>
    </row>
    <row r="11" spans="1:9" s="5" customFormat="1" ht="12.75">
      <c r="A11" s="47"/>
      <c r="B11" s="47"/>
      <c r="C11" s="86"/>
      <c r="D11" s="47"/>
      <c r="E11" s="48" t="s">
        <v>35</v>
      </c>
      <c r="F11" s="65">
        <f>F352+F453+F506+F667+F827+F435+F12+F445</f>
        <v>1589032.86</v>
      </c>
      <c r="G11" s="65">
        <f>G352+G453+G506+G667+G827+G435+G12+G445</f>
        <v>590705.1000000001</v>
      </c>
      <c r="H11" s="65">
        <f>H352+H453+H506+H667+H827+H435+H12+H445</f>
        <v>586135.2</v>
      </c>
      <c r="I11" s="188"/>
    </row>
    <row r="12" spans="1:8" ht="22.5">
      <c r="A12" s="15">
        <v>501</v>
      </c>
      <c r="B12" s="15"/>
      <c r="C12" s="34"/>
      <c r="D12" s="15"/>
      <c r="E12" s="27" t="s">
        <v>807</v>
      </c>
      <c r="F12" s="93">
        <f>F13+F95+F144+F282+F298+F341+F187+F86+F290</f>
        <v>1156187.6800000002</v>
      </c>
      <c r="G12" s="93">
        <f>G13+G95+G144+G282+G298+G341+G187+G86+G290</f>
        <v>155117.20000000004</v>
      </c>
      <c r="H12" s="93">
        <f>H13+H95+H144+H282+H298+H341+H187+H86+H290</f>
        <v>166101.5</v>
      </c>
    </row>
    <row r="13" spans="1:8" ht="12.75">
      <c r="A13" s="15" t="s">
        <v>364</v>
      </c>
      <c r="B13" s="15" t="s">
        <v>365</v>
      </c>
      <c r="C13" s="34"/>
      <c r="D13" s="15"/>
      <c r="E13" s="27" t="s">
        <v>371</v>
      </c>
      <c r="F13" s="93">
        <f>F22+F43+F49+F36+F14</f>
        <v>45359.200000000004</v>
      </c>
      <c r="G13" s="93">
        <f>G22+G43+G49+G36+G14</f>
        <v>39899</v>
      </c>
      <c r="H13" s="93">
        <f>H22+H43+H49+H36+H14</f>
        <v>39954.700000000004</v>
      </c>
    </row>
    <row r="14" spans="1:8" ht="22.5">
      <c r="A14" s="49" t="s">
        <v>364</v>
      </c>
      <c r="B14" s="49" t="s">
        <v>363</v>
      </c>
      <c r="C14" s="55"/>
      <c r="D14" s="49"/>
      <c r="E14" s="30" t="s">
        <v>38</v>
      </c>
      <c r="F14" s="93">
        <f aca="true" t="shared" si="0" ref="F14:H16">F15</f>
        <v>2683.4</v>
      </c>
      <c r="G14" s="93">
        <f t="shared" si="0"/>
        <v>2683.4</v>
      </c>
      <c r="H14" s="93">
        <f t="shared" si="0"/>
        <v>2683.4</v>
      </c>
    </row>
    <row r="15" spans="1:8" ht="22.5">
      <c r="A15" s="16" t="s">
        <v>364</v>
      </c>
      <c r="B15" s="16" t="s">
        <v>363</v>
      </c>
      <c r="C15" s="36" t="s">
        <v>254</v>
      </c>
      <c r="D15" s="9"/>
      <c r="E15" s="29" t="s">
        <v>671</v>
      </c>
      <c r="F15" s="95">
        <f t="shared" si="0"/>
        <v>2683.4</v>
      </c>
      <c r="G15" s="95">
        <f t="shared" si="0"/>
        <v>2683.4</v>
      </c>
      <c r="H15" s="95">
        <f t="shared" si="0"/>
        <v>2683.4</v>
      </c>
    </row>
    <row r="16" spans="1:8" ht="12.75">
      <c r="A16" s="16" t="s">
        <v>364</v>
      </c>
      <c r="B16" s="16" t="s">
        <v>363</v>
      </c>
      <c r="C16" s="36" t="s">
        <v>255</v>
      </c>
      <c r="D16" s="9"/>
      <c r="E16" s="40" t="s">
        <v>116</v>
      </c>
      <c r="F16" s="95">
        <f t="shared" si="0"/>
        <v>2683.4</v>
      </c>
      <c r="G16" s="95">
        <f t="shared" si="0"/>
        <v>2683.4</v>
      </c>
      <c r="H16" s="95">
        <f t="shared" si="0"/>
        <v>2683.4</v>
      </c>
    </row>
    <row r="17" spans="1:8" ht="22.5">
      <c r="A17" s="16" t="s">
        <v>364</v>
      </c>
      <c r="B17" s="16" t="s">
        <v>363</v>
      </c>
      <c r="C17" s="36" t="s">
        <v>334</v>
      </c>
      <c r="D17" s="9"/>
      <c r="E17" s="40" t="s">
        <v>672</v>
      </c>
      <c r="F17" s="95">
        <f>F19</f>
        <v>2683.4</v>
      </c>
      <c r="G17" s="95">
        <f>G19</f>
        <v>2683.4</v>
      </c>
      <c r="H17" s="95">
        <f>H19</f>
        <v>2683.4</v>
      </c>
    </row>
    <row r="18" spans="1:8" ht="12.75">
      <c r="A18" s="16" t="s">
        <v>364</v>
      </c>
      <c r="B18" s="16" t="s">
        <v>363</v>
      </c>
      <c r="C18" s="36" t="s">
        <v>820</v>
      </c>
      <c r="D18" s="9"/>
      <c r="E18" s="28" t="s">
        <v>670</v>
      </c>
      <c r="F18" s="95">
        <f>F19</f>
        <v>2683.4</v>
      </c>
      <c r="G18" s="95">
        <f>G19</f>
        <v>2683.4</v>
      </c>
      <c r="H18" s="95">
        <f>H19</f>
        <v>2683.4</v>
      </c>
    </row>
    <row r="19" spans="1:8" ht="22.5">
      <c r="A19" s="16" t="s">
        <v>364</v>
      </c>
      <c r="B19" s="16" t="s">
        <v>363</v>
      </c>
      <c r="C19" s="36" t="s">
        <v>335</v>
      </c>
      <c r="D19" s="9"/>
      <c r="E19" s="28" t="s">
        <v>673</v>
      </c>
      <c r="F19" s="95">
        <f>F20+F21</f>
        <v>2683.4</v>
      </c>
      <c r="G19" s="95">
        <f>G20+G21</f>
        <v>2683.4</v>
      </c>
      <c r="H19" s="95">
        <f>H20+H21</f>
        <v>2683.4</v>
      </c>
    </row>
    <row r="20" spans="1:8" ht="43.5" customHeight="1">
      <c r="A20" s="16" t="s">
        <v>364</v>
      </c>
      <c r="B20" s="16" t="s">
        <v>363</v>
      </c>
      <c r="C20" s="36" t="s">
        <v>335</v>
      </c>
      <c r="D20" s="9" t="s">
        <v>62</v>
      </c>
      <c r="E20" s="29" t="s">
        <v>24</v>
      </c>
      <c r="F20" s="95">
        <f>2241.4+442</f>
        <v>2683.4</v>
      </c>
      <c r="G20" s="95">
        <f>2241.4+442</f>
        <v>2683.4</v>
      </c>
      <c r="H20" s="95">
        <f>2241.4+442</f>
        <v>2683.4</v>
      </c>
    </row>
    <row r="21" spans="1:8" ht="0.75" customHeight="1" hidden="1">
      <c r="A21" s="16" t="s">
        <v>364</v>
      </c>
      <c r="B21" s="16" t="s">
        <v>363</v>
      </c>
      <c r="C21" s="36" t="s">
        <v>335</v>
      </c>
      <c r="D21" s="9" t="s">
        <v>64</v>
      </c>
      <c r="E21" s="29" t="s">
        <v>381</v>
      </c>
      <c r="F21" s="95"/>
      <c r="G21" s="95"/>
      <c r="H21" s="95"/>
    </row>
    <row r="22" spans="1:9" s="5" customFormat="1" ht="33.75">
      <c r="A22" s="49" t="s">
        <v>364</v>
      </c>
      <c r="B22" s="49" t="s">
        <v>366</v>
      </c>
      <c r="C22" s="55"/>
      <c r="D22" s="50"/>
      <c r="E22" s="30" t="s">
        <v>891</v>
      </c>
      <c r="F22" s="106">
        <f>F23</f>
        <v>25856.3</v>
      </c>
      <c r="G22" s="106">
        <f aca="true" t="shared" si="1" ref="G22:H24">G23</f>
        <v>25839.7</v>
      </c>
      <c r="H22" s="106">
        <f t="shared" si="1"/>
        <v>25843.5</v>
      </c>
      <c r="I22" s="188"/>
    </row>
    <row r="23" spans="1:8" ht="22.5">
      <c r="A23" s="9" t="s">
        <v>364</v>
      </c>
      <c r="B23" s="9" t="s">
        <v>366</v>
      </c>
      <c r="C23" s="36" t="s">
        <v>254</v>
      </c>
      <c r="D23" s="9"/>
      <c r="E23" s="29" t="s">
        <v>671</v>
      </c>
      <c r="F23" s="98">
        <f>F24</f>
        <v>25856.3</v>
      </c>
      <c r="G23" s="98">
        <f t="shared" si="1"/>
        <v>25839.7</v>
      </c>
      <c r="H23" s="98">
        <f t="shared" si="1"/>
        <v>25843.5</v>
      </c>
    </row>
    <row r="24" spans="1:8" ht="12.75">
      <c r="A24" s="9" t="s">
        <v>364</v>
      </c>
      <c r="B24" s="9" t="s">
        <v>366</v>
      </c>
      <c r="C24" s="36" t="s">
        <v>255</v>
      </c>
      <c r="D24" s="9"/>
      <c r="E24" s="40" t="s">
        <v>116</v>
      </c>
      <c r="F24" s="98">
        <f>F25</f>
        <v>25856.3</v>
      </c>
      <c r="G24" s="98">
        <f t="shared" si="1"/>
        <v>25839.7</v>
      </c>
      <c r="H24" s="98">
        <f t="shared" si="1"/>
        <v>25843.5</v>
      </c>
    </row>
    <row r="25" spans="1:8" ht="22.5">
      <c r="A25" s="9" t="s">
        <v>364</v>
      </c>
      <c r="B25" s="9" t="s">
        <v>366</v>
      </c>
      <c r="C25" s="36" t="s">
        <v>256</v>
      </c>
      <c r="D25" s="9"/>
      <c r="E25" s="40" t="s">
        <v>674</v>
      </c>
      <c r="F25" s="98">
        <f>F26+F31</f>
        <v>25856.3</v>
      </c>
      <c r="G25" s="98">
        <f>G26+G31</f>
        <v>25839.7</v>
      </c>
      <c r="H25" s="98">
        <f>H26+H31</f>
        <v>25843.5</v>
      </c>
    </row>
    <row r="26" spans="1:8" ht="12.75">
      <c r="A26" s="9" t="s">
        <v>364</v>
      </c>
      <c r="B26" s="9" t="s">
        <v>366</v>
      </c>
      <c r="C26" s="36" t="s">
        <v>257</v>
      </c>
      <c r="D26" s="9"/>
      <c r="E26" s="28" t="s">
        <v>670</v>
      </c>
      <c r="F26" s="98">
        <f>F27</f>
        <v>25437.6</v>
      </c>
      <c r="G26" s="98">
        <f>G27</f>
        <v>25417.4</v>
      </c>
      <c r="H26" s="98">
        <f>H27</f>
        <v>25417.4</v>
      </c>
    </row>
    <row r="27" spans="1:8" ht="22.5">
      <c r="A27" s="9" t="s">
        <v>364</v>
      </c>
      <c r="B27" s="9" t="s">
        <v>366</v>
      </c>
      <c r="C27" s="36" t="s">
        <v>66</v>
      </c>
      <c r="D27" s="9"/>
      <c r="E27" s="28" t="s">
        <v>675</v>
      </c>
      <c r="F27" s="98">
        <f>F28+F29+F30</f>
        <v>25437.6</v>
      </c>
      <c r="G27" s="98">
        <f>G28+G29+G30</f>
        <v>25417.4</v>
      </c>
      <c r="H27" s="98">
        <f>H28+H29+H30</f>
        <v>25417.4</v>
      </c>
    </row>
    <row r="28" spans="1:8" ht="45">
      <c r="A28" s="9" t="s">
        <v>364</v>
      </c>
      <c r="B28" s="9" t="s">
        <v>366</v>
      </c>
      <c r="C28" s="36" t="s">
        <v>66</v>
      </c>
      <c r="D28" s="9" t="s">
        <v>62</v>
      </c>
      <c r="E28" s="29" t="s">
        <v>63</v>
      </c>
      <c r="F28" s="95">
        <f>22420.7</f>
        <v>22420.7</v>
      </c>
      <c r="G28" s="95">
        <v>22420.7</v>
      </c>
      <c r="H28" s="95">
        <v>22420.7</v>
      </c>
    </row>
    <row r="29" spans="1:8" ht="21.75" customHeight="1">
      <c r="A29" s="9" t="s">
        <v>364</v>
      </c>
      <c r="B29" s="9" t="s">
        <v>366</v>
      </c>
      <c r="C29" s="36" t="s">
        <v>66</v>
      </c>
      <c r="D29" s="9" t="s">
        <v>64</v>
      </c>
      <c r="E29" s="29" t="s">
        <v>381</v>
      </c>
      <c r="F29" s="95">
        <f>2996.7+20.2</f>
        <v>3016.8999999999996</v>
      </c>
      <c r="G29" s="95">
        <v>2996.7</v>
      </c>
      <c r="H29" s="95">
        <v>2996.7</v>
      </c>
    </row>
    <row r="30" spans="1:9" ht="12.75" hidden="1">
      <c r="A30" s="9" t="s">
        <v>364</v>
      </c>
      <c r="B30" s="9" t="s">
        <v>366</v>
      </c>
      <c r="C30" s="36" t="s">
        <v>66</v>
      </c>
      <c r="D30" s="9" t="s">
        <v>93</v>
      </c>
      <c r="E30" s="28" t="s">
        <v>94</v>
      </c>
      <c r="F30" s="95"/>
      <c r="G30" s="95"/>
      <c r="H30" s="95"/>
      <c r="I30" s="120"/>
    </row>
    <row r="31" spans="1:8" ht="33.75">
      <c r="A31" s="9" t="s">
        <v>364</v>
      </c>
      <c r="B31" s="9" t="s">
        <v>366</v>
      </c>
      <c r="C31" s="36" t="s">
        <v>259</v>
      </c>
      <c r="D31" s="9"/>
      <c r="E31" s="39" t="s">
        <v>70</v>
      </c>
      <c r="F31" s="95">
        <f aca="true" t="shared" si="2" ref="F31:H32">F32</f>
        <v>418.7</v>
      </c>
      <c r="G31" s="95">
        <f t="shared" si="2"/>
        <v>422.3</v>
      </c>
      <c r="H31" s="95">
        <f t="shared" si="2"/>
        <v>426.1</v>
      </c>
    </row>
    <row r="32" spans="1:8" ht="33" customHeight="1">
      <c r="A32" s="9" t="s">
        <v>364</v>
      </c>
      <c r="B32" s="9" t="s">
        <v>366</v>
      </c>
      <c r="C32" s="36" t="s">
        <v>68</v>
      </c>
      <c r="D32" s="9"/>
      <c r="E32" s="28" t="s">
        <v>262</v>
      </c>
      <c r="F32" s="98">
        <f t="shared" si="2"/>
        <v>418.7</v>
      </c>
      <c r="G32" s="98">
        <f t="shared" si="2"/>
        <v>422.3</v>
      </c>
      <c r="H32" s="98">
        <f t="shared" si="2"/>
        <v>426.1</v>
      </c>
    </row>
    <row r="33" spans="1:9" s="8" customFormat="1" ht="33" customHeight="1">
      <c r="A33" s="9" t="s">
        <v>364</v>
      </c>
      <c r="B33" s="9" t="s">
        <v>366</v>
      </c>
      <c r="C33" s="36" t="s">
        <v>69</v>
      </c>
      <c r="D33" s="9"/>
      <c r="E33" s="28" t="s">
        <v>67</v>
      </c>
      <c r="F33" s="98">
        <f>F34+F35</f>
        <v>418.7</v>
      </c>
      <c r="G33" s="98">
        <f>G34+G35</f>
        <v>422.3</v>
      </c>
      <c r="H33" s="98">
        <f>H34+H35</f>
        <v>426.1</v>
      </c>
      <c r="I33" s="184"/>
    </row>
    <row r="34" spans="1:8" ht="45">
      <c r="A34" s="9" t="s">
        <v>364</v>
      </c>
      <c r="B34" s="9" t="s">
        <v>366</v>
      </c>
      <c r="C34" s="36" t="s">
        <v>69</v>
      </c>
      <c r="D34" s="9" t="s">
        <v>62</v>
      </c>
      <c r="E34" s="29" t="s">
        <v>63</v>
      </c>
      <c r="F34" s="98">
        <v>410</v>
      </c>
      <c r="G34" s="98">
        <v>410</v>
      </c>
      <c r="H34" s="98">
        <v>410</v>
      </c>
    </row>
    <row r="35" spans="1:8" ht="22.5">
      <c r="A35" s="9" t="s">
        <v>364</v>
      </c>
      <c r="B35" s="9" t="s">
        <v>366</v>
      </c>
      <c r="C35" s="36" t="s">
        <v>69</v>
      </c>
      <c r="D35" s="9" t="s">
        <v>64</v>
      </c>
      <c r="E35" s="29" t="s">
        <v>381</v>
      </c>
      <c r="F35" s="98">
        <v>8.7</v>
      </c>
      <c r="G35" s="98">
        <v>12.3</v>
      </c>
      <c r="H35" s="98">
        <v>16.1</v>
      </c>
    </row>
    <row r="36" spans="1:9" s="8" customFormat="1" ht="12.75">
      <c r="A36" s="15" t="s">
        <v>364</v>
      </c>
      <c r="B36" s="15" t="s">
        <v>355</v>
      </c>
      <c r="C36" s="34"/>
      <c r="D36" s="15"/>
      <c r="E36" s="57" t="s">
        <v>356</v>
      </c>
      <c r="F36" s="107">
        <f aca="true" t="shared" si="3" ref="F36:H41">F37</f>
        <v>4.8</v>
      </c>
      <c r="G36" s="107">
        <f t="shared" si="3"/>
        <v>5</v>
      </c>
      <c r="H36" s="107">
        <f t="shared" si="3"/>
        <v>56</v>
      </c>
      <c r="I36" s="184"/>
    </row>
    <row r="37" spans="1:9" s="8" customFormat="1" ht="22.5">
      <c r="A37" s="9" t="s">
        <v>364</v>
      </c>
      <c r="B37" s="9" t="s">
        <v>355</v>
      </c>
      <c r="C37" s="36" t="s">
        <v>254</v>
      </c>
      <c r="D37" s="15"/>
      <c r="E37" s="29" t="s">
        <v>671</v>
      </c>
      <c r="F37" s="98">
        <f t="shared" si="3"/>
        <v>4.8</v>
      </c>
      <c r="G37" s="98">
        <f t="shared" si="3"/>
        <v>5</v>
      </c>
      <c r="H37" s="98">
        <f t="shared" si="3"/>
        <v>56</v>
      </c>
      <c r="I37" s="184"/>
    </row>
    <row r="38" spans="1:9" s="8" customFormat="1" ht="12.75">
      <c r="A38" s="9" t="s">
        <v>364</v>
      </c>
      <c r="B38" s="9" t="s">
        <v>355</v>
      </c>
      <c r="C38" s="36" t="s">
        <v>255</v>
      </c>
      <c r="D38" s="15"/>
      <c r="E38" s="40" t="s">
        <v>116</v>
      </c>
      <c r="F38" s="98">
        <f t="shared" si="3"/>
        <v>4.8</v>
      </c>
      <c r="G38" s="98">
        <f t="shared" si="3"/>
        <v>5</v>
      </c>
      <c r="H38" s="98">
        <f t="shared" si="3"/>
        <v>56</v>
      </c>
      <c r="I38" s="184"/>
    </row>
    <row r="39" spans="1:9" s="8" customFormat="1" ht="33.75">
      <c r="A39" s="9" t="s">
        <v>364</v>
      </c>
      <c r="B39" s="9" t="s">
        <v>355</v>
      </c>
      <c r="C39" s="36" t="s">
        <v>261</v>
      </c>
      <c r="D39" s="9"/>
      <c r="E39" s="66" t="s">
        <v>71</v>
      </c>
      <c r="F39" s="98">
        <f t="shared" si="3"/>
        <v>4.8</v>
      </c>
      <c r="G39" s="98">
        <f t="shared" si="3"/>
        <v>5</v>
      </c>
      <c r="H39" s="98">
        <f t="shared" si="3"/>
        <v>56</v>
      </c>
      <c r="I39" s="184"/>
    </row>
    <row r="40" spans="1:9" s="8" customFormat="1" ht="33.75">
      <c r="A40" s="9" t="s">
        <v>364</v>
      </c>
      <c r="B40" s="9" t="s">
        <v>355</v>
      </c>
      <c r="C40" s="36" t="s">
        <v>72</v>
      </c>
      <c r="D40" s="9"/>
      <c r="E40" s="90" t="s">
        <v>73</v>
      </c>
      <c r="F40" s="98">
        <f t="shared" si="3"/>
        <v>4.8</v>
      </c>
      <c r="G40" s="98">
        <f t="shared" si="3"/>
        <v>5</v>
      </c>
      <c r="H40" s="98">
        <f t="shared" si="3"/>
        <v>56</v>
      </c>
      <c r="I40" s="184"/>
    </row>
    <row r="41" spans="1:9" s="8" customFormat="1" ht="33.75">
      <c r="A41" s="9" t="s">
        <v>364</v>
      </c>
      <c r="B41" s="9" t="s">
        <v>355</v>
      </c>
      <c r="C41" s="36" t="s">
        <v>272</v>
      </c>
      <c r="D41" s="9"/>
      <c r="E41" s="90" t="s">
        <v>74</v>
      </c>
      <c r="F41" s="98">
        <f>F42</f>
        <v>4.8</v>
      </c>
      <c r="G41" s="98">
        <f t="shared" si="3"/>
        <v>5</v>
      </c>
      <c r="H41" s="98">
        <f t="shared" si="3"/>
        <v>56</v>
      </c>
      <c r="I41" s="184"/>
    </row>
    <row r="42" spans="1:9" s="8" customFormat="1" ht="22.5">
      <c r="A42" s="16" t="s">
        <v>364</v>
      </c>
      <c r="B42" s="16" t="s">
        <v>355</v>
      </c>
      <c r="C42" s="36" t="s">
        <v>272</v>
      </c>
      <c r="D42" s="9" t="s">
        <v>64</v>
      </c>
      <c r="E42" s="29" t="s">
        <v>65</v>
      </c>
      <c r="F42" s="98">
        <v>4.8</v>
      </c>
      <c r="G42" s="98">
        <v>5</v>
      </c>
      <c r="H42" s="98">
        <v>56</v>
      </c>
      <c r="I42" s="184"/>
    </row>
    <row r="43" spans="1:9" s="5" customFormat="1" ht="12.75">
      <c r="A43" s="15" t="s">
        <v>364</v>
      </c>
      <c r="B43" s="15" t="s">
        <v>40</v>
      </c>
      <c r="C43" s="34"/>
      <c r="D43" s="15"/>
      <c r="E43" s="27" t="s">
        <v>372</v>
      </c>
      <c r="F43" s="93">
        <f aca="true" t="shared" si="4" ref="F43:H47">F44</f>
        <v>200</v>
      </c>
      <c r="G43" s="93">
        <f t="shared" si="4"/>
        <v>500</v>
      </c>
      <c r="H43" s="93">
        <f t="shared" si="4"/>
        <v>500</v>
      </c>
      <c r="I43" s="188"/>
    </row>
    <row r="44" spans="1:9" s="5" customFormat="1" ht="12.75">
      <c r="A44" s="9" t="s">
        <v>364</v>
      </c>
      <c r="B44" s="9" t="s">
        <v>40</v>
      </c>
      <c r="C44" s="36" t="s">
        <v>252</v>
      </c>
      <c r="D44" s="52"/>
      <c r="E44" s="28" t="s">
        <v>100</v>
      </c>
      <c r="F44" s="95">
        <f t="shared" si="4"/>
        <v>200</v>
      </c>
      <c r="G44" s="95">
        <f t="shared" si="4"/>
        <v>500</v>
      </c>
      <c r="H44" s="95">
        <f t="shared" si="4"/>
        <v>500</v>
      </c>
      <c r="I44" s="188"/>
    </row>
    <row r="45" spans="1:9" s="5" customFormat="1" ht="12.75">
      <c r="A45" s="9" t="s">
        <v>364</v>
      </c>
      <c r="B45" s="9" t="s">
        <v>40</v>
      </c>
      <c r="C45" s="37" t="s">
        <v>263</v>
      </c>
      <c r="D45" s="52"/>
      <c r="E45" s="29" t="s">
        <v>36</v>
      </c>
      <c r="F45" s="95">
        <f t="shared" si="4"/>
        <v>200</v>
      </c>
      <c r="G45" s="95">
        <f t="shared" si="4"/>
        <v>500</v>
      </c>
      <c r="H45" s="95">
        <f t="shared" si="4"/>
        <v>500</v>
      </c>
      <c r="I45" s="188"/>
    </row>
    <row r="46" spans="1:8" ht="12.75">
      <c r="A46" s="9" t="s">
        <v>364</v>
      </c>
      <c r="B46" s="9" t="s">
        <v>40</v>
      </c>
      <c r="C46" s="36" t="s">
        <v>264</v>
      </c>
      <c r="D46" s="9"/>
      <c r="E46" s="28" t="s">
        <v>670</v>
      </c>
      <c r="F46" s="95">
        <f t="shared" si="4"/>
        <v>200</v>
      </c>
      <c r="G46" s="95">
        <f t="shared" si="4"/>
        <v>500</v>
      </c>
      <c r="H46" s="95">
        <f t="shared" si="4"/>
        <v>500</v>
      </c>
    </row>
    <row r="47" spans="1:8" ht="12.75">
      <c r="A47" s="9" t="s">
        <v>364</v>
      </c>
      <c r="B47" s="9" t="s">
        <v>40</v>
      </c>
      <c r="C47" s="36" t="s">
        <v>75</v>
      </c>
      <c r="D47" s="9"/>
      <c r="E47" s="29" t="s">
        <v>76</v>
      </c>
      <c r="F47" s="98">
        <f>F48</f>
        <v>200</v>
      </c>
      <c r="G47" s="98">
        <f t="shared" si="4"/>
        <v>500</v>
      </c>
      <c r="H47" s="98">
        <f t="shared" si="4"/>
        <v>500</v>
      </c>
    </row>
    <row r="48" spans="1:9" ht="12.75">
      <c r="A48" s="9" t="s">
        <v>364</v>
      </c>
      <c r="B48" s="9" t="s">
        <v>40</v>
      </c>
      <c r="C48" s="36" t="s">
        <v>75</v>
      </c>
      <c r="D48" s="9" t="s">
        <v>93</v>
      </c>
      <c r="E48" s="28" t="s">
        <v>94</v>
      </c>
      <c r="F48" s="98">
        <v>200</v>
      </c>
      <c r="G48" s="98">
        <v>500</v>
      </c>
      <c r="H48" s="98">
        <v>500</v>
      </c>
      <c r="I48" s="119"/>
    </row>
    <row r="49" spans="1:9" s="5" customFormat="1" ht="12.75">
      <c r="A49" s="15" t="s">
        <v>364</v>
      </c>
      <c r="B49" s="15" t="s">
        <v>44</v>
      </c>
      <c r="C49" s="34"/>
      <c r="D49" s="15"/>
      <c r="E49" s="27" t="s">
        <v>373</v>
      </c>
      <c r="F49" s="93">
        <f>F50+F80</f>
        <v>16614.7</v>
      </c>
      <c r="G49" s="93">
        <f>G50+G80</f>
        <v>10870.9</v>
      </c>
      <c r="H49" s="93">
        <f>H50+H80</f>
        <v>10871.8</v>
      </c>
      <c r="I49" s="188"/>
    </row>
    <row r="50" spans="1:9" s="5" customFormat="1" ht="22.5">
      <c r="A50" s="9" t="s">
        <v>364</v>
      </c>
      <c r="B50" s="9" t="s">
        <v>44</v>
      </c>
      <c r="C50" s="36" t="s">
        <v>254</v>
      </c>
      <c r="D50" s="9"/>
      <c r="E50" s="29" t="s">
        <v>671</v>
      </c>
      <c r="F50" s="93">
        <f>F51+F62</f>
        <v>10944.7</v>
      </c>
      <c r="G50" s="93">
        <f>G51+G62</f>
        <v>10870.9</v>
      </c>
      <c r="H50" s="93">
        <f>H51+H62</f>
        <v>10871.8</v>
      </c>
      <c r="I50" s="188"/>
    </row>
    <row r="51" spans="1:9" s="5" customFormat="1" ht="33.75">
      <c r="A51" s="16" t="s">
        <v>364</v>
      </c>
      <c r="B51" s="16" t="s">
        <v>44</v>
      </c>
      <c r="C51" s="37" t="s">
        <v>265</v>
      </c>
      <c r="D51" s="16"/>
      <c r="E51" s="39" t="s">
        <v>678</v>
      </c>
      <c r="F51" s="95">
        <f>F58+F52</f>
        <v>265</v>
      </c>
      <c r="G51" s="95">
        <f>G58+G52</f>
        <v>175</v>
      </c>
      <c r="H51" s="95">
        <f>H58+H52</f>
        <v>175</v>
      </c>
      <c r="I51" s="188"/>
    </row>
    <row r="52" spans="1:9" s="5" customFormat="1" ht="22.5">
      <c r="A52" s="16" t="s">
        <v>364</v>
      </c>
      <c r="B52" s="16" t="s">
        <v>44</v>
      </c>
      <c r="C52" s="37" t="s">
        <v>490</v>
      </c>
      <c r="D52" s="16"/>
      <c r="E52" s="28" t="s">
        <v>676</v>
      </c>
      <c r="F52" s="95">
        <f>F53</f>
        <v>180</v>
      </c>
      <c r="G52" s="95">
        <f aca="true" t="shared" si="5" ref="G52:H54">G53</f>
        <v>90</v>
      </c>
      <c r="H52" s="95">
        <f t="shared" si="5"/>
        <v>90</v>
      </c>
      <c r="I52" s="188"/>
    </row>
    <row r="53" spans="1:9" s="5" customFormat="1" ht="12.75">
      <c r="A53" s="16" t="s">
        <v>364</v>
      </c>
      <c r="B53" s="16" t="s">
        <v>44</v>
      </c>
      <c r="C53" s="37" t="s">
        <v>491</v>
      </c>
      <c r="D53" s="16"/>
      <c r="E53" s="28" t="s">
        <v>670</v>
      </c>
      <c r="F53" s="95">
        <f>F54+F56</f>
        <v>180</v>
      </c>
      <c r="G53" s="95">
        <f>G54+G56</f>
        <v>90</v>
      </c>
      <c r="H53" s="95">
        <f>H54+H56</f>
        <v>90</v>
      </c>
      <c r="I53" s="188"/>
    </row>
    <row r="54" spans="1:9" s="5" customFormat="1" ht="22.5">
      <c r="A54" s="16" t="s">
        <v>364</v>
      </c>
      <c r="B54" s="16" t="s">
        <v>44</v>
      </c>
      <c r="C54" s="37" t="s">
        <v>492</v>
      </c>
      <c r="D54" s="16"/>
      <c r="E54" s="28" t="s">
        <v>677</v>
      </c>
      <c r="F54" s="95">
        <f>F55</f>
        <v>80</v>
      </c>
      <c r="G54" s="95">
        <f t="shared" si="5"/>
        <v>90</v>
      </c>
      <c r="H54" s="95">
        <f t="shared" si="5"/>
        <v>90</v>
      </c>
      <c r="I54" s="188"/>
    </row>
    <row r="55" spans="1:9" s="5" customFormat="1" ht="22.5">
      <c r="A55" s="16" t="s">
        <v>364</v>
      </c>
      <c r="B55" s="16" t="s">
        <v>44</v>
      </c>
      <c r="C55" s="37" t="s">
        <v>492</v>
      </c>
      <c r="D55" s="16" t="s">
        <v>64</v>
      </c>
      <c r="E55" s="29" t="s">
        <v>381</v>
      </c>
      <c r="F55" s="95">
        <f>90-10</f>
        <v>80</v>
      </c>
      <c r="G55" s="95">
        <f>100-10</f>
        <v>90</v>
      </c>
      <c r="H55" s="95">
        <f>100-10</f>
        <v>90</v>
      </c>
      <c r="I55" s="188"/>
    </row>
    <row r="56" spans="1:9" s="5" customFormat="1" ht="22.5">
      <c r="A56" s="16" t="s">
        <v>364</v>
      </c>
      <c r="B56" s="16" t="s">
        <v>44</v>
      </c>
      <c r="C56" s="37" t="s">
        <v>865</v>
      </c>
      <c r="D56" s="16"/>
      <c r="E56" s="28" t="s">
        <v>866</v>
      </c>
      <c r="F56" s="95">
        <f>F57</f>
        <v>100</v>
      </c>
      <c r="G56" s="95">
        <f>G57</f>
        <v>0</v>
      </c>
      <c r="H56" s="95">
        <f>H57</f>
        <v>0</v>
      </c>
      <c r="I56" s="188"/>
    </row>
    <row r="57" spans="1:9" s="5" customFormat="1" ht="12.75">
      <c r="A57" s="16" t="s">
        <v>364</v>
      </c>
      <c r="B57" s="16" t="s">
        <v>44</v>
      </c>
      <c r="C57" s="37" t="s">
        <v>865</v>
      </c>
      <c r="D57" s="16" t="s">
        <v>93</v>
      </c>
      <c r="E57" s="28" t="s">
        <v>94</v>
      </c>
      <c r="F57" s="95">
        <v>100</v>
      </c>
      <c r="G57" s="95">
        <v>0</v>
      </c>
      <c r="H57" s="95">
        <v>0</v>
      </c>
      <c r="I57" s="188"/>
    </row>
    <row r="58" spans="1:9" s="83" customFormat="1" ht="22.5">
      <c r="A58" s="16" t="s">
        <v>364</v>
      </c>
      <c r="B58" s="16" t="s">
        <v>44</v>
      </c>
      <c r="C58" s="37" t="s">
        <v>266</v>
      </c>
      <c r="D58" s="16"/>
      <c r="E58" s="28" t="s">
        <v>332</v>
      </c>
      <c r="F58" s="95">
        <f>F59</f>
        <v>85</v>
      </c>
      <c r="G58" s="95">
        <f aca="true" t="shared" si="6" ref="G58:H60">G59</f>
        <v>85</v>
      </c>
      <c r="H58" s="95">
        <f t="shared" si="6"/>
        <v>85</v>
      </c>
      <c r="I58" s="189"/>
    </row>
    <row r="59" spans="1:9" s="83" customFormat="1" ht="12.75">
      <c r="A59" s="16" t="s">
        <v>364</v>
      </c>
      <c r="B59" s="16" t="s">
        <v>44</v>
      </c>
      <c r="C59" s="37" t="s">
        <v>267</v>
      </c>
      <c r="D59" s="16"/>
      <c r="E59" s="28" t="s">
        <v>670</v>
      </c>
      <c r="F59" s="95">
        <f>F60</f>
        <v>85</v>
      </c>
      <c r="G59" s="95">
        <f t="shared" si="6"/>
        <v>85</v>
      </c>
      <c r="H59" s="95">
        <f t="shared" si="6"/>
        <v>85</v>
      </c>
      <c r="I59" s="189"/>
    </row>
    <row r="60" spans="1:9" s="83" customFormat="1" ht="22.5">
      <c r="A60" s="16" t="s">
        <v>364</v>
      </c>
      <c r="B60" s="16" t="s">
        <v>44</v>
      </c>
      <c r="C60" s="37" t="s">
        <v>378</v>
      </c>
      <c r="D60" s="16"/>
      <c r="E60" s="28" t="s">
        <v>2</v>
      </c>
      <c r="F60" s="95">
        <f>F61</f>
        <v>85</v>
      </c>
      <c r="G60" s="95">
        <f t="shared" si="6"/>
        <v>85</v>
      </c>
      <c r="H60" s="95">
        <f t="shared" si="6"/>
        <v>85</v>
      </c>
      <c r="I60" s="189"/>
    </row>
    <row r="61" spans="1:9" s="83" customFormat="1" ht="12.75">
      <c r="A61" s="16" t="s">
        <v>364</v>
      </c>
      <c r="B61" s="16" t="s">
        <v>44</v>
      </c>
      <c r="C61" s="37" t="s">
        <v>378</v>
      </c>
      <c r="D61" s="9" t="s">
        <v>93</v>
      </c>
      <c r="E61" s="28" t="s">
        <v>94</v>
      </c>
      <c r="F61" s="95">
        <f>75+10</f>
        <v>85</v>
      </c>
      <c r="G61" s="95">
        <f>75+10</f>
        <v>85</v>
      </c>
      <c r="H61" s="95">
        <f>75+10</f>
        <v>85</v>
      </c>
      <c r="I61" s="184"/>
    </row>
    <row r="62" spans="1:9" s="5" customFormat="1" ht="13.5" customHeight="1">
      <c r="A62" s="9" t="s">
        <v>364</v>
      </c>
      <c r="B62" s="9" t="s">
        <v>44</v>
      </c>
      <c r="C62" s="36" t="s">
        <v>255</v>
      </c>
      <c r="D62" s="9"/>
      <c r="E62" s="40" t="s">
        <v>116</v>
      </c>
      <c r="F62" s="95">
        <f>F63+F68+F74</f>
        <v>10679.7</v>
      </c>
      <c r="G62" s="95">
        <f>G63+G68+G74</f>
        <v>10695.9</v>
      </c>
      <c r="H62" s="95">
        <f>H63+H68+H74</f>
        <v>10696.8</v>
      </c>
      <c r="I62" s="188"/>
    </row>
    <row r="63" spans="1:9" s="5" customFormat="1" ht="48.75" customHeight="1">
      <c r="A63" s="9" t="s">
        <v>364</v>
      </c>
      <c r="B63" s="9" t="s">
        <v>44</v>
      </c>
      <c r="C63" s="36" t="s">
        <v>268</v>
      </c>
      <c r="D63" s="9"/>
      <c r="E63" s="40" t="s">
        <v>278</v>
      </c>
      <c r="F63" s="95">
        <f aca="true" t="shared" si="7" ref="F63:H64">F64</f>
        <v>181.3</v>
      </c>
      <c r="G63" s="95">
        <f t="shared" si="7"/>
        <v>182.7</v>
      </c>
      <c r="H63" s="95">
        <f t="shared" si="7"/>
        <v>183.6</v>
      </c>
      <c r="I63" s="188"/>
    </row>
    <row r="64" spans="1:8" ht="22.5">
      <c r="A64" s="9" t="s">
        <v>364</v>
      </c>
      <c r="B64" s="9" t="s">
        <v>44</v>
      </c>
      <c r="C64" s="36" t="s">
        <v>279</v>
      </c>
      <c r="D64" s="9"/>
      <c r="E64" s="28" t="s">
        <v>262</v>
      </c>
      <c r="F64" s="95">
        <f t="shared" si="7"/>
        <v>181.3</v>
      </c>
      <c r="G64" s="95">
        <f t="shared" si="7"/>
        <v>182.7</v>
      </c>
      <c r="H64" s="95">
        <f t="shared" si="7"/>
        <v>183.6</v>
      </c>
    </row>
    <row r="65" spans="1:8" ht="45">
      <c r="A65" s="9" t="s">
        <v>364</v>
      </c>
      <c r="B65" s="9" t="s">
        <v>44</v>
      </c>
      <c r="C65" s="36" t="s">
        <v>77</v>
      </c>
      <c r="D65" s="18"/>
      <c r="E65" s="28" t="s">
        <v>78</v>
      </c>
      <c r="F65" s="95">
        <f>F66+F67</f>
        <v>181.3</v>
      </c>
      <c r="G65" s="95">
        <f>G66+G67</f>
        <v>182.7</v>
      </c>
      <c r="H65" s="95">
        <f>H66+H67</f>
        <v>183.6</v>
      </c>
    </row>
    <row r="66" spans="1:8" ht="45">
      <c r="A66" s="9" t="s">
        <v>364</v>
      </c>
      <c r="B66" s="9" t="s">
        <v>44</v>
      </c>
      <c r="C66" s="36" t="s">
        <v>77</v>
      </c>
      <c r="D66" s="9" t="s">
        <v>62</v>
      </c>
      <c r="E66" s="29" t="s">
        <v>63</v>
      </c>
      <c r="F66" s="95">
        <v>170</v>
      </c>
      <c r="G66" s="95">
        <v>170</v>
      </c>
      <c r="H66" s="95">
        <v>170</v>
      </c>
    </row>
    <row r="67" spans="1:8" ht="22.5">
      <c r="A67" s="9" t="s">
        <v>364</v>
      </c>
      <c r="B67" s="9" t="s">
        <v>44</v>
      </c>
      <c r="C67" s="36" t="s">
        <v>77</v>
      </c>
      <c r="D67" s="9" t="s">
        <v>64</v>
      </c>
      <c r="E67" s="29" t="s">
        <v>381</v>
      </c>
      <c r="F67" s="95">
        <v>11.3</v>
      </c>
      <c r="G67" s="95">
        <v>12.7</v>
      </c>
      <c r="H67" s="95">
        <v>13.6</v>
      </c>
    </row>
    <row r="68" spans="1:8" ht="22.5">
      <c r="A68" s="9" t="s">
        <v>364</v>
      </c>
      <c r="B68" s="9" t="s">
        <v>44</v>
      </c>
      <c r="C68" s="36" t="s">
        <v>724</v>
      </c>
      <c r="D68" s="9"/>
      <c r="E68" s="29" t="s">
        <v>728</v>
      </c>
      <c r="F68" s="95">
        <f aca="true" t="shared" si="8" ref="F68:H69">F69</f>
        <v>7350.2</v>
      </c>
      <c r="G68" s="95">
        <f t="shared" si="8"/>
        <v>7357</v>
      </c>
      <c r="H68" s="95">
        <f t="shared" si="8"/>
        <v>7357</v>
      </c>
    </row>
    <row r="69" spans="1:8" ht="12.75">
      <c r="A69" s="9" t="s">
        <v>364</v>
      </c>
      <c r="B69" s="9" t="s">
        <v>44</v>
      </c>
      <c r="C69" s="36" t="s">
        <v>726</v>
      </c>
      <c r="D69" s="9"/>
      <c r="E69" s="28" t="s">
        <v>670</v>
      </c>
      <c r="F69" s="95">
        <f t="shared" si="8"/>
        <v>7350.2</v>
      </c>
      <c r="G69" s="95">
        <f t="shared" si="8"/>
        <v>7357</v>
      </c>
      <c r="H69" s="95">
        <f t="shared" si="8"/>
        <v>7357</v>
      </c>
    </row>
    <row r="70" spans="1:8" ht="22.5">
      <c r="A70" s="9" t="s">
        <v>364</v>
      </c>
      <c r="B70" s="9" t="s">
        <v>44</v>
      </c>
      <c r="C70" s="36" t="s">
        <v>727</v>
      </c>
      <c r="D70" s="9"/>
      <c r="E70" s="29" t="s">
        <v>725</v>
      </c>
      <c r="F70" s="95">
        <f>F71+F72+F73</f>
        <v>7350.2</v>
      </c>
      <c r="G70" s="95">
        <f>G71+G72+G73</f>
        <v>7357</v>
      </c>
      <c r="H70" s="95">
        <f>H71+H72+H73</f>
        <v>7357</v>
      </c>
    </row>
    <row r="71" spans="1:8" ht="45">
      <c r="A71" s="9" t="s">
        <v>364</v>
      </c>
      <c r="B71" s="9" t="s">
        <v>44</v>
      </c>
      <c r="C71" s="36" t="s">
        <v>727</v>
      </c>
      <c r="D71" s="9" t="s">
        <v>62</v>
      </c>
      <c r="E71" s="29" t="s">
        <v>63</v>
      </c>
      <c r="F71" s="95">
        <v>6777</v>
      </c>
      <c r="G71" s="95">
        <v>6777</v>
      </c>
      <c r="H71" s="95">
        <v>6777</v>
      </c>
    </row>
    <row r="72" spans="1:8" ht="22.5">
      <c r="A72" s="9" t="s">
        <v>364</v>
      </c>
      <c r="B72" s="9" t="s">
        <v>44</v>
      </c>
      <c r="C72" s="36" t="s">
        <v>727</v>
      </c>
      <c r="D72" s="9" t="s">
        <v>64</v>
      </c>
      <c r="E72" s="29" t="s">
        <v>381</v>
      </c>
      <c r="F72" s="95">
        <v>571.2</v>
      </c>
      <c r="G72" s="95">
        <v>580</v>
      </c>
      <c r="H72" s="95">
        <v>580</v>
      </c>
    </row>
    <row r="73" spans="1:8" ht="12.75">
      <c r="A73" s="9" t="s">
        <v>364</v>
      </c>
      <c r="B73" s="9" t="s">
        <v>44</v>
      </c>
      <c r="C73" s="36" t="s">
        <v>727</v>
      </c>
      <c r="D73" s="9" t="s">
        <v>93</v>
      </c>
      <c r="E73" s="28" t="s">
        <v>94</v>
      </c>
      <c r="F73" s="95">
        <v>2</v>
      </c>
      <c r="G73" s="95">
        <v>0</v>
      </c>
      <c r="H73" s="95">
        <v>0</v>
      </c>
    </row>
    <row r="74" spans="1:8" ht="22.5">
      <c r="A74" s="9" t="s">
        <v>364</v>
      </c>
      <c r="B74" s="9" t="s">
        <v>44</v>
      </c>
      <c r="C74" s="36" t="s">
        <v>729</v>
      </c>
      <c r="D74" s="9"/>
      <c r="E74" s="29" t="s">
        <v>732</v>
      </c>
      <c r="F74" s="95">
        <f aca="true" t="shared" si="9" ref="F74:H75">F75</f>
        <v>3148.2</v>
      </c>
      <c r="G74" s="95">
        <f t="shared" si="9"/>
        <v>3156.2</v>
      </c>
      <c r="H74" s="95">
        <f t="shared" si="9"/>
        <v>3156.2</v>
      </c>
    </row>
    <row r="75" spans="1:8" ht="12.75">
      <c r="A75" s="9" t="s">
        <v>364</v>
      </c>
      <c r="B75" s="9" t="s">
        <v>44</v>
      </c>
      <c r="C75" s="36" t="s">
        <v>730</v>
      </c>
      <c r="D75" s="9"/>
      <c r="E75" s="28" t="s">
        <v>670</v>
      </c>
      <c r="F75" s="95">
        <f t="shared" si="9"/>
        <v>3148.2</v>
      </c>
      <c r="G75" s="95">
        <f t="shared" si="9"/>
        <v>3156.2</v>
      </c>
      <c r="H75" s="95">
        <f t="shared" si="9"/>
        <v>3156.2</v>
      </c>
    </row>
    <row r="76" spans="1:8" ht="12.75">
      <c r="A76" s="9" t="s">
        <v>364</v>
      </c>
      <c r="B76" s="9" t="s">
        <v>44</v>
      </c>
      <c r="C76" s="36" t="s">
        <v>731</v>
      </c>
      <c r="D76" s="9"/>
      <c r="E76" s="29" t="s">
        <v>753</v>
      </c>
      <c r="F76" s="95">
        <f>F77+F78+F79</f>
        <v>3148.2</v>
      </c>
      <c r="G76" s="95">
        <f>G77+G78+G79</f>
        <v>3156.2</v>
      </c>
      <c r="H76" s="95">
        <f>H77+H78+H79</f>
        <v>3156.2</v>
      </c>
    </row>
    <row r="77" spans="1:8" ht="45">
      <c r="A77" s="9" t="s">
        <v>364</v>
      </c>
      <c r="B77" s="9" t="s">
        <v>44</v>
      </c>
      <c r="C77" s="36" t="s">
        <v>731</v>
      </c>
      <c r="D77" s="9" t="s">
        <v>62</v>
      </c>
      <c r="E77" s="29" t="s">
        <v>63</v>
      </c>
      <c r="F77" s="95">
        <v>3026.2</v>
      </c>
      <c r="G77" s="95">
        <v>3026.2</v>
      </c>
      <c r="H77" s="95">
        <v>3026.2</v>
      </c>
    </row>
    <row r="78" spans="1:8" ht="20.25" customHeight="1">
      <c r="A78" s="9" t="s">
        <v>364</v>
      </c>
      <c r="B78" s="9" t="s">
        <v>44</v>
      </c>
      <c r="C78" s="36" t="s">
        <v>731</v>
      </c>
      <c r="D78" s="9" t="s">
        <v>64</v>
      </c>
      <c r="E78" s="29" t="s">
        <v>381</v>
      </c>
      <c r="F78" s="95">
        <v>122</v>
      </c>
      <c r="G78" s="95">
        <v>130</v>
      </c>
      <c r="H78" s="95">
        <v>130</v>
      </c>
    </row>
    <row r="79" spans="1:8" ht="12.75" hidden="1">
      <c r="A79" s="9" t="s">
        <v>364</v>
      </c>
      <c r="B79" s="9" t="s">
        <v>44</v>
      </c>
      <c r="C79" s="36" t="s">
        <v>731</v>
      </c>
      <c r="D79" s="9" t="s">
        <v>93</v>
      </c>
      <c r="E79" s="28" t="s">
        <v>94</v>
      </c>
      <c r="F79" s="95"/>
      <c r="G79" s="95"/>
      <c r="H79" s="95"/>
    </row>
    <row r="80" spans="1:8" ht="22.5">
      <c r="A80" s="9" t="s">
        <v>364</v>
      </c>
      <c r="B80" s="9" t="s">
        <v>44</v>
      </c>
      <c r="C80" s="36" t="s">
        <v>201</v>
      </c>
      <c r="D80" s="9"/>
      <c r="E80" s="29" t="s">
        <v>679</v>
      </c>
      <c r="F80" s="95">
        <f>F81</f>
        <v>5670</v>
      </c>
      <c r="G80" s="95">
        <f aca="true" t="shared" si="10" ref="G80:H84">G81</f>
        <v>0</v>
      </c>
      <c r="H80" s="95">
        <f t="shared" si="10"/>
        <v>0</v>
      </c>
    </row>
    <row r="81" spans="1:8" ht="12.75">
      <c r="A81" s="9" t="s">
        <v>364</v>
      </c>
      <c r="B81" s="9" t="s">
        <v>44</v>
      </c>
      <c r="C81" s="36" t="s">
        <v>202</v>
      </c>
      <c r="D81" s="53"/>
      <c r="E81" s="40" t="s">
        <v>349</v>
      </c>
      <c r="F81" s="95">
        <f>F82</f>
        <v>5670</v>
      </c>
      <c r="G81" s="95">
        <f t="shared" si="10"/>
        <v>0</v>
      </c>
      <c r="H81" s="95">
        <f t="shared" si="10"/>
        <v>0</v>
      </c>
    </row>
    <row r="82" spans="1:8" ht="12.75">
      <c r="A82" s="9" t="s">
        <v>364</v>
      </c>
      <c r="B82" s="9" t="s">
        <v>44</v>
      </c>
      <c r="C82" s="36" t="s">
        <v>207</v>
      </c>
      <c r="D82" s="18"/>
      <c r="E82" s="28" t="s">
        <v>122</v>
      </c>
      <c r="F82" s="95">
        <f>F83</f>
        <v>5670</v>
      </c>
      <c r="G82" s="95">
        <f t="shared" si="10"/>
        <v>0</v>
      </c>
      <c r="H82" s="95">
        <f t="shared" si="10"/>
        <v>0</v>
      </c>
    </row>
    <row r="83" spans="1:8" ht="12.75">
      <c r="A83" s="9" t="s">
        <v>364</v>
      </c>
      <c r="B83" s="9" t="s">
        <v>44</v>
      </c>
      <c r="C83" s="36" t="s">
        <v>208</v>
      </c>
      <c r="D83" s="18"/>
      <c r="E83" s="28" t="s">
        <v>670</v>
      </c>
      <c r="F83" s="95">
        <f>F84</f>
        <v>5670</v>
      </c>
      <c r="G83" s="95">
        <f t="shared" si="10"/>
        <v>0</v>
      </c>
      <c r="H83" s="95">
        <f t="shared" si="10"/>
        <v>0</v>
      </c>
    </row>
    <row r="84" spans="1:8" ht="12.75">
      <c r="A84" s="9" t="s">
        <v>364</v>
      </c>
      <c r="B84" s="9" t="s">
        <v>44</v>
      </c>
      <c r="C84" s="36" t="s">
        <v>857</v>
      </c>
      <c r="D84" s="9"/>
      <c r="E84" s="29" t="s">
        <v>860</v>
      </c>
      <c r="F84" s="95">
        <f>F85</f>
        <v>5670</v>
      </c>
      <c r="G84" s="95">
        <f t="shared" si="10"/>
        <v>0</v>
      </c>
      <c r="H84" s="95">
        <f t="shared" si="10"/>
        <v>0</v>
      </c>
    </row>
    <row r="85" spans="1:8" ht="22.5">
      <c r="A85" s="9" t="s">
        <v>364</v>
      </c>
      <c r="B85" s="9" t="s">
        <v>44</v>
      </c>
      <c r="C85" s="36" t="s">
        <v>857</v>
      </c>
      <c r="D85" s="9" t="s">
        <v>64</v>
      </c>
      <c r="E85" s="29" t="s">
        <v>381</v>
      </c>
      <c r="F85" s="95">
        <v>5670</v>
      </c>
      <c r="G85" s="95">
        <v>0</v>
      </c>
      <c r="H85" s="95">
        <v>0</v>
      </c>
    </row>
    <row r="86" spans="1:8" ht="12.75">
      <c r="A86" s="15" t="s">
        <v>364</v>
      </c>
      <c r="B86" s="15" t="s">
        <v>747</v>
      </c>
      <c r="C86" s="34"/>
      <c r="D86" s="15"/>
      <c r="E86" s="30" t="s">
        <v>749</v>
      </c>
      <c r="F86" s="93">
        <f aca="true" t="shared" si="11" ref="F86:H91">F87</f>
        <v>374.6</v>
      </c>
      <c r="G86" s="93">
        <f t="shared" si="11"/>
        <v>409.1</v>
      </c>
      <c r="H86" s="93">
        <f t="shared" si="11"/>
        <v>444.29999999999995</v>
      </c>
    </row>
    <row r="87" spans="1:8" ht="12.75">
      <c r="A87" s="15" t="s">
        <v>364</v>
      </c>
      <c r="B87" s="15" t="s">
        <v>748</v>
      </c>
      <c r="C87" s="34"/>
      <c r="D87" s="15"/>
      <c r="E87" s="30" t="s">
        <v>750</v>
      </c>
      <c r="F87" s="93">
        <f t="shared" si="11"/>
        <v>374.6</v>
      </c>
      <c r="G87" s="93">
        <f t="shared" si="11"/>
        <v>409.1</v>
      </c>
      <c r="H87" s="93">
        <f t="shared" si="11"/>
        <v>444.29999999999995</v>
      </c>
    </row>
    <row r="88" spans="1:8" ht="22.5">
      <c r="A88" s="9" t="s">
        <v>364</v>
      </c>
      <c r="B88" s="9" t="s">
        <v>748</v>
      </c>
      <c r="C88" s="36" t="s">
        <v>254</v>
      </c>
      <c r="D88" s="9"/>
      <c r="E88" s="29" t="s">
        <v>671</v>
      </c>
      <c r="F88" s="95">
        <f>F89</f>
        <v>374.6</v>
      </c>
      <c r="G88" s="95">
        <f t="shared" si="11"/>
        <v>409.1</v>
      </c>
      <c r="H88" s="95">
        <f t="shared" si="11"/>
        <v>444.29999999999995</v>
      </c>
    </row>
    <row r="89" spans="1:8" ht="12.75">
      <c r="A89" s="9" t="s">
        <v>364</v>
      </c>
      <c r="B89" s="9" t="s">
        <v>748</v>
      </c>
      <c r="C89" s="36" t="s">
        <v>255</v>
      </c>
      <c r="D89" s="9"/>
      <c r="E89" s="40" t="s">
        <v>116</v>
      </c>
      <c r="F89" s="95">
        <f>F90</f>
        <v>374.6</v>
      </c>
      <c r="G89" s="95">
        <f t="shared" si="11"/>
        <v>409.1</v>
      </c>
      <c r="H89" s="95">
        <f t="shared" si="11"/>
        <v>444.29999999999995</v>
      </c>
    </row>
    <row r="90" spans="1:8" ht="22.5">
      <c r="A90" s="9" t="s">
        <v>364</v>
      </c>
      <c r="B90" s="9" t="s">
        <v>748</v>
      </c>
      <c r="C90" s="36" t="s">
        <v>729</v>
      </c>
      <c r="D90" s="9"/>
      <c r="E90" s="29" t="s">
        <v>728</v>
      </c>
      <c r="F90" s="95">
        <f>F91</f>
        <v>374.6</v>
      </c>
      <c r="G90" s="95">
        <f t="shared" si="11"/>
        <v>409.1</v>
      </c>
      <c r="H90" s="95">
        <f t="shared" si="11"/>
        <v>444.29999999999995</v>
      </c>
    </row>
    <row r="91" spans="1:8" ht="35.25" customHeight="1">
      <c r="A91" s="9" t="s">
        <v>364</v>
      </c>
      <c r="B91" s="9" t="s">
        <v>748</v>
      </c>
      <c r="C91" s="36" t="s">
        <v>754</v>
      </c>
      <c r="D91" s="9"/>
      <c r="E91" s="28" t="s">
        <v>751</v>
      </c>
      <c r="F91" s="95">
        <f>F92</f>
        <v>374.6</v>
      </c>
      <c r="G91" s="95">
        <f t="shared" si="11"/>
        <v>409.1</v>
      </c>
      <c r="H91" s="95">
        <f t="shared" si="11"/>
        <v>444.29999999999995</v>
      </c>
    </row>
    <row r="92" spans="1:8" ht="34.5" customHeight="1">
      <c r="A92" s="9" t="s">
        <v>364</v>
      </c>
      <c r="B92" s="9" t="s">
        <v>748</v>
      </c>
      <c r="C92" s="36" t="s">
        <v>755</v>
      </c>
      <c r="D92" s="9"/>
      <c r="E92" s="28" t="s">
        <v>752</v>
      </c>
      <c r="F92" s="95">
        <f>F93+F94</f>
        <v>374.6</v>
      </c>
      <c r="G92" s="95">
        <f>G93+G94</f>
        <v>409.1</v>
      </c>
      <c r="H92" s="95">
        <f>H93+H94</f>
        <v>444.29999999999995</v>
      </c>
    </row>
    <row r="93" spans="1:8" ht="45">
      <c r="A93" s="9" t="s">
        <v>364</v>
      </c>
      <c r="B93" s="9" t="s">
        <v>748</v>
      </c>
      <c r="C93" s="36" t="s">
        <v>755</v>
      </c>
      <c r="D93" s="9" t="s">
        <v>62</v>
      </c>
      <c r="E93" s="29" t="s">
        <v>63</v>
      </c>
      <c r="F93" s="95">
        <f>310+42.67</f>
        <v>352.67</v>
      </c>
      <c r="G93" s="95">
        <v>310</v>
      </c>
      <c r="H93" s="95">
        <v>310</v>
      </c>
    </row>
    <row r="94" spans="1:8" ht="22.5">
      <c r="A94" s="9" t="s">
        <v>364</v>
      </c>
      <c r="B94" s="9" t="s">
        <v>748</v>
      </c>
      <c r="C94" s="36" t="s">
        <v>755</v>
      </c>
      <c r="D94" s="9" t="s">
        <v>64</v>
      </c>
      <c r="E94" s="29" t="s">
        <v>381</v>
      </c>
      <c r="F94" s="95">
        <f>122.7-100.77</f>
        <v>21.930000000000007</v>
      </c>
      <c r="G94" s="95">
        <f>137.2-38.1</f>
        <v>99.1</v>
      </c>
      <c r="H94" s="95">
        <f>133.7+0.6</f>
        <v>134.29999999999998</v>
      </c>
    </row>
    <row r="95" spans="1:9" s="5" customFormat="1" ht="22.5">
      <c r="A95" s="15" t="s">
        <v>364</v>
      </c>
      <c r="B95" s="15" t="s">
        <v>367</v>
      </c>
      <c r="C95" s="34"/>
      <c r="D95" s="15"/>
      <c r="E95" s="27" t="s">
        <v>374</v>
      </c>
      <c r="F95" s="93">
        <f>F96+F103</f>
        <v>4929.5</v>
      </c>
      <c r="G95" s="93">
        <f>G96+G103</f>
        <v>4615.7</v>
      </c>
      <c r="H95" s="93">
        <f>H96+H103</f>
        <v>4615.7</v>
      </c>
      <c r="I95" s="188"/>
    </row>
    <row r="96" spans="1:9" s="5" customFormat="1" ht="12.75">
      <c r="A96" s="15" t="s">
        <v>364</v>
      </c>
      <c r="B96" s="15" t="s">
        <v>60</v>
      </c>
      <c r="C96" s="34"/>
      <c r="D96" s="15"/>
      <c r="E96" s="27" t="s">
        <v>61</v>
      </c>
      <c r="F96" s="93">
        <f aca="true" t="shared" si="12" ref="F96:H101">F97</f>
        <v>565.7</v>
      </c>
      <c r="G96" s="93">
        <f t="shared" si="12"/>
        <v>565.7</v>
      </c>
      <c r="H96" s="93">
        <f t="shared" si="12"/>
        <v>565.7</v>
      </c>
      <c r="I96" s="188"/>
    </row>
    <row r="97" spans="1:9" s="5" customFormat="1" ht="22.5">
      <c r="A97" s="9" t="s">
        <v>364</v>
      </c>
      <c r="B97" s="9" t="s">
        <v>60</v>
      </c>
      <c r="C97" s="36" t="s">
        <v>254</v>
      </c>
      <c r="D97" s="9"/>
      <c r="E97" s="29" t="s">
        <v>671</v>
      </c>
      <c r="F97" s="93">
        <f t="shared" si="12"/>
        <v>565.7</v>
      </c>
      <c r="G97" s="93">
        <f t="shared" si="12"/>
        <v>565.7</v>
      </c>
      <c r="H97" s="93">
        <f t="shared" si="12"/>
        <v>565.7</v>
      </c>
      <c r="I97" s="188"/>
    </row>
    <row r="98" spans="1:9" s="5" customFormat="1" ht="12.75">
      <c r="A98" s="9" t="s">
        <v>364</v>
      </c>
      <c r="B98" s="9" t="s">
        <v>60</v>
      </c>
      <c r="C98" s="36" t="s">
        <v>255</v>
      </c>
      <c r="D98" s="9"/>
      <c r="E98" s="40" t="s">
        <v>116</v>
      </c>
      <c r="F98" s="95">
        <f t="shared" si="12"/>
        <v>565.7</v>
      </c>
      <c r="G98" s="95">
        <f t="shared" si="12"/>
        <v>565.7</v>
      </c>
      <c r="H98" s="95">
        <f t="shared" si="12"/>
        <v>565.7</v>
      </c>
      <c r="I98" s="188"/>
    </row>
    <row r="99" spans="1:9" s="5" customFormat="1" ht="22.5">
      <c r="A99" s="9" t="s">
        <v>364</v>
      </c>
      <c r="B99" s="9" t="s">
        <v>60</v>
      </c>
      <c r="C99" s="36" t="s">
        <v>258</v>
      </c>
      <c r="D99" s="9"/>
      <c r="E99" s="28" t="s">
        <v>216</v>
      </c>
      <c r="F99" s="95">
        <f>F100</f>
        <v>565.7</v>
      </c>
      <c r="G99" s="95">
        <f t="shared" si="12"/>
        <v>565.7</v>
      </c>
      <c r="H99" s="95">
        <f t="shared" si="12"/>
        <v>565.7</v>
      </c>
      <c r="I99" s="188"/>
    </row>
    <row r="100" spans="1:9" s="5" customFormat="1" ht="33.75">
      <c r="A100" s="9" t="s">
        <v>364</v>
      </c>
      <c r="B100" s="9" t="s">
        <v>60</v>
      </c>
      <c r="C100" s="36" t="s">
        <v>79</v>
      </c>
      <c r="D100" s="9"/>
      <c r="E100" s="28" t="s">
        <v>281</v>
      </c>
      <c r="F100" s="95">
        <f t="shared" si="12"/>
        <v>565.7</v>
      </c>
      <c r="G100" s="95">
        <f t="shared" si="12"/>
        <v>565.7</v>
      </c>
      <c r="H100" s="95">
        <f t="shared" si="12"/>
        <v>565.7</v>
      </c>
      <c r="I100" s="188"/>
    </row>
    <row r="101" spans="1:9" s="5" customFormat="1" ht="45">
      <c r="A101" s="9" t="s">
        <v>364</v>
      </c>
      <c r="B101" s="9" t="s">
        <v>60</v>
      </c>
      <c r="C101" s="36" t="s">
        <v>596</v>
      </c>
      <c r="D101" s="9"/>
      <c r="E101" s="28" t="s">
        <v>597</v>
      </c>
      <c r="F101" s="95">
        <f>F102</f>
        <v>565.7</v>
      </c>
      <c r="G101" s="95">
        <f t="shared" si="12"/>
        <v>565.7</v>
      </c>
      <c r="H101" s="95">
        <f t="shared" si="12"/>
        <v>565.7</v>
      </c>
      <c r="I101" s="188"/>
    </row>
    <row r="102" spans="1:9" s="5" customFormat="1" ht="45">
      <c r="A102" s="9" t="s">
        <v>364</v>
      </c>
      <c r="B102" s="9" t="s">
        <v>60</v>
      </c>
      <c r="C102" s="36" t="s">
        <v>596</v>
      </c>
      <c r="D102" s="9" t="s">
        <v>62</v>
      </c>
      <c r="E102" s="29" t="s">
        <v>63</v>
      </c>
      <c r="F102" s="95">
        <f>722.1-156.4</f>
        <v>565.7</v>
      </c>
      <c r="G102" s="95">
        <f>722.1-156.4</f>
        <v>565.7</v>
      </c>
      <c r="H102" s="95">
        <f>722.1-156.4</f>
        <v>565.7</v>
      </c>
      <c r="I102" s="185"/>
    </row>
    <row r="103" spans="1:9" s="5" customFormat="1" ht="22.5">
      <c r="A103" s="15" t="s">
        <v>364</v>
      </c>
      <c r="B103" s="15" t="s">
        <v>621</v>
      </c>
      <c r="C103" s="34"/>
      <c r="D103" s="15"/>
      <c r="E103" s="27" t="s">
        <v>622</v>
      </c>
      <c r="F103" s="93">
        <f>F104</f>
        <v>4363.8</v>
      </c>
      <c r="G103" s="93">
        <f>G104</f>
        <v>4050</v>
      </c>
      <c r="H103" s="93">
        <f>H104</f>
        <v>4050</v>
      </c>
      <c r="I103" s="188"/>
    </row>
    <row r="104" spans="1:8" ht="22.5">
      <c r="A104" s="9" t="s">
        <v>364</v>
      </c>
      <c r="B104" s="9" t="s">
        <v>621</v>
      </c>
      <c r="C104" s="36" t="s">
        <v>282</v>
      </c>
      <c r="D104" s="9"/>
      <c r="E104" s="29" t="s">
        <v>680</v>
      </c>
      <c r="F104" s="95">
        <f>F105+F119+F135+F110+F130</f>
        <v>4363.8</v>
      </c>
      <c r="G104" s="95">
        <f>G105+G119+G135+G110+G130</f>
        <v>4050</v>
      </c>
      <c r="H104" s="95">
        <f>H105+H119+H135+H110+H130</f>
        <v>4050</v>
      </c>
    </row>
    <row r="105" spans="1:8" ht="22.5">
      <c r="A105" s="9" t="s">
        <v>364</v>
      </c>
      <c r="B105" s="9" t="s">
        <v>621</v>
      </c>
      <c r="C105" s="36" t="s">
        <v>283</v>
      </c>
      <c r="D105" s="9"/>
      <c r="E105" s="40" t="s">
        <v>681</v>
      </c>
      <c r="F105" s="95">
        <f>F106</f>
        <v>2011.9</v>
      </c>
      <c r="G105" s="95">
        <f aca="true" t="shared" si="13" ref="G105:H108">G106</f>
        <v>1500</v>
      </c>
      <c r="H105" s="95">
        <f t="shared" si="13"/>
        <v>1500</v>
      </c>
    </row>
    <row r="106" spans="1:8" ht="45">
      <c r="A106" s="9" t="s">
        <v>364</v>
      </c>
      <c r="B106" s="9" t="s">
        <v>621</v>
      </c>
      <c r="C106" s="36" t="s">
        <v>284</v>
      </c>
      <c r="D106" s="16"/>
      <c r="E106" s="29" t="s">
        <v>167</v>
      </c>
      <c r="F106" s="95">
        <f>F107</f>
        <v>2011.9</v>
      </c>
      <c r="G106" s="95">
        <f t="shared" si="13"/>
        <v>1500</v>
      </c>
      <c r="H106" s="95">
        <f t="shared" si="13"/>
        <v>1500</v>
      </c>
    </row>
    <row r="107" spans="1:8" ht="12.75">
      <c r="A107" s="9" t="s">
        <v>364</v>
      </c>
      <c r="B107" s="9" t="s">
        <v>621</v>
      </c>
      <c r="C107" s="36" t="s">
        <v>285</v>
      </c>
      <c r="D107" s="16"/>
      <c r="E107" s="28" t="s">
        <v>670</v>
      </c>
      <c r="F107" s="95">
        <f>F108</f>
        <v>2011.9</v>
      </c>
      <c r="G107" s="95">
        <f t="shared" si="13"/>
        <v>1500</v>
      </c>
      <c r="H107" s="95">
        <f t="shared" si="13"/>
        <v>1500</v>
      </c>
    </row>
    <row r="108" spans="1:8" ht="33.75">
      <c r="A108" s="9" t="s">
        <v>364</v>
      </c>
      <c r="B108" s="9" t="s">
        <v>621</v>
      </c>
      <c r="C108" s="36" t="s">
        <v>286</v>
      </c>
      <c r="D108" s="16"/>
      <c r="E108" s="29" t="s">
        <v>168</v>
      </c>
      <c r="F108" s="95">
        <f>F109</f>
        <v>2011.9</v>
      </c>
      <c r="G108" s="95">
        <f t="shared" si="13"/>
        <v>1500</v>
      </c>
      <c r="H108" s="95">
        <f t="shared" si="13"/>
        <v>1500</v>
      </c>
    </row>
    <row r="109" spans="1:8" ht="22.5">
      <c r="A109" s="9" t="s">
        <v>364</v>
      </c>
      <c r="B109" s="9" t="s">
        <v>621</v>
      </c>
      <c r="C109" s="36" t="s">
        <v>286</v>
      </c>
      <c r="D109" s="9" t="s">
        <v>64</v>
      </c>
      <c r="E109" s="29" t="s">
        <v>381</v>
      </c>
      <c r="F109" s="95">
        <f>1000-140+350+148+653.9</f>
        <v>2011.9</v>
      </c>
      <c r="G109" s="95">
        <v>1500</v>
      </c>
      <c r="H109" s="95">
        <v>1500</v>
      </c>
    </row>
    <row r="110" spans="1:8" ht="12.75">
      <c r="A110" s="9" t="s">
        <v>364</v>
      </c>
      <c r="B110" s="9" t="s">
        <v>621</v>
      </c>
      <c r="C110" s="36" t="s">
        <v>641</v>
      </c>
      <c r="D110" s="16"/>
      <c r="E110" s="40" t="s">
        <v>682</v>
      </c>
      <c r="F110" s="95">
        <f>F111+F115+F117</f>
        <v>1936.9</v>
      </c>
      <c r="G110" s="95">
        <f>G111+G115+G117</f>
        <v>2350</v>
      </c>
      <c r="H110" s="95">
        <f>H111+H115+H117</f>
        <v>2350</v>
      </c>
    </row>
    <row r="111" spans="1:8" ht="12.75">
      <c r="A111" s="9" t="s">
        <v>364</v>
      </c>
      <c r="B111" s="9" t="s">
        <v>621</v>
      </c>
      <c r="C111" s="36" t="s">
        <v>642</v>
      </c>
      <c r="D111" s="16"/>
      <c r="E111" s="29" t="s">
        <v>683</v>
      </c>
      <c r="F111" s="95">
        <f>F112</f>
        <v>410</v>
      </c>
      <c r="G111" s="95">
        <f aca="true" t="shared" si="14" ref="G111:H113">G112</f>
        <v>500</v>
      </c>
      <c r="H111" s="95">
        <f t="shared" si="14"/>
        <v>500</v>
      </c>
    </row>
    <row r="112" spans="1:8" ht="12.75">
      <c r="A112" s="9" t="s">
        <v>364</v>
      </c>
      <c r="B112" s="9" t="s">
        <v>621</v>
      </c>
      <c r="C112" s="36" t="s">
        <v>643</v>
      </c>
      <c r="D112" s="16"/>
      <c r="E112" s="28" t="s">
        <v>670</v>
      </c>
      <c r="F112" s="95">
        <f>F113</f>
        <v>410</v>
      </c>
      <c r="G112" s="95">
        <f t="shared" si="14"/>
        <v>500</v>
      </c>
      <c r="H112" s="95">
        <f t="shared" si="14"/>
        <v>500</v>
      </c>
    </row>
    <row r="113" spans="1:8" ht="12.75">
      <c r="A113" s="9" t="s">
        <v>364</v>
      </c>
      <c r="B113" s="9" t="s">
        <v>621</v>
      </c>
      <c r="C113" s="36" t="s">
        <v>644</v>
      </c>
      <c r="D113" s="16"/>
      <c r="E113" s="29" t="s">
        <v>733</v>
      </c>
      <c r="F113" s="95">
        <f>F114</f>
        <v>410</v>
      </c>
      <c r="G113" s="95">
        <f t="shared" si="14"/>
        <v>500</v>
      </c>
      <c r="H113" s="95">
        <f t="shared" si="14"/>
        <v>500</v>
      </c>
    </row>
    <row r="114" spans="1:9" ht="22.5">
      <c r="A114" s="9" t="s">
        <v>364</v>
      </c>
      <c r="B114" s="9" t="s">
        <v>621</v>
      </c>
      <c r="C114" s="36" t="s">
        <v>644</v>
      </c>
      <c r="D114" s="9" t="s">
        <v>64</v>
      </c>
      <c r="E114" s="29" t="s">
        <v>381</v>
      </c>
      <c r="F114" s="95">
        <f>60+220+130</f>
        <v>410</v>
      </c>
      <c r="G114" s="95">
        <f>300+200</f>
        <v>500</v>
      </c>
      <c r="H114" s="95">
        <f>300+200</f>
        <v>500</v>
      </c>
      <c r="I114" s="120"/>
    </row>
    <row r="115" spans="1:9" ht="12.75">
      <c r="A115" s="9" t="s">
        <v>364</v>
      </c>
      <c r="B115" s="9" t="s">
        <v>621</v>
      </c>
      <c r="C115" s="36" t="s">
        <v>734</v>
      </c>
      <c r="D115" s="16"/>
      <c r="E115" s="29" t="s">
        <v>735</v>
      </c>
      <c r="F115" s="95">
        <f>F116</f>
        <v>300</v>
      </c>
      <c r="G115" s="95">
        <f>G116</f>
        <v>500</v>
      </c>
      <c r="H115" s="95">
        <f>H116</f>
        <v>500</v>
      </c>
      <c r="I115" s="126"/>
    </row>
    <row r="116" spans="1:9" ht="22.5">
      <c r="A116" s="9" t="s">
        <v>364</v>
      </c>
      <c r="B116" s="9" t="s">
        <v>621</v>
      </c>
      <c r="C116" s="36" t="s">
        <v>734</v>
      </c>
      <c r="D116" s="9" t="s">
        <v>64</v>
      </c>
      <c r="E116" s="29" t="s">
        <v>381</v>
      </c>
      <c r="F116" s="95">
        <v>300</v>
      </c>
      <c r="G116" s="95">
        <v>500</v>
      </c>
      <c r="H116" s="95">
        <v>500</v>
      </c>
      <c r="I116" s="126"/>
    </row>
    <row r="117" spans="1:9" ht="22.5">
      <c r="A117" s="9" t="s">
        <v>364</v>
      </c>
      <c r="B117" s="9" t="s">
        <v>621</v>
      </c>
      <c r="C117" s="36" t="s">
        <v>736</v>
      </c>
      <c r="D117" s="16"/>
      <c r="E117" s="29" t="s">
        <v>744</v>
      </c>
      <c r="F117" s="95">
        <f>F118</f>
        <v>1226.9</v>
      </c>
      <c r="G117" s="95">
        <f>G118</f>
        <v>1350</v>
      </c>
      <c r="H117" s="95">
        <f>H118</f>
        <v>1350</v>
      </c>
      <c r="I117" s="126"/>
    </row>
    <row r="118" spans="1:9" ht="21" customHeight="1">
      <c r="A118" s="9" t="s">
        <v>364</v>
      </c>
      <c r="B118" s="9" t="s">
        <v>621</v>
      </c>
      <c r="C118" s="36" t="s">
        <v>736</v>
      </c>
      <c r="D118" s="9" t="s">
        <v>64</v>
      </c>
      <c r="E118" s="29" t="s">
        <v>381</v>
      </c>
      <c r="F118" s="95">
        <f>1000+60+40+126.9</f>
        <v>1226.9</v>
      </c>
      <c r="G118" s="95">
        <f>1200+150</f>
        <v>1350</v>
      </c>
      <c r="H118" s="95">
        <f>1200+150</f>
        <v>1350</v>
      </c>
      <c r="I118" s="126"/>
    </row>
    <row r="119" spans="1:8" ht="12.75" hidden="1">
      <c r="A119" s="9" t="s">
        <v>364</v>
      </c>
      <c r="B119" s="9" t="s">
        <v>621</v>
      </c>
      <c r="C119" s="36" t="s">
        <v>287</v>
      </c>
      <c r="D119" s="16"/>
      <c r="E119" s="40" t="s">
        <v>684</v>
      </c>
      <c r="F119" s="95">
        <f>F120+F126</f>
        <v>0</v>
      </c>
      <c r="G119" s="95">
        <f>G120+G126</f>
        <v>0</v>
      </c>
      <c r="H119" s="95">
        <f>H120+H126</f>
        <v>0</v>
      </c>
    </row>
    <row r="120" spans="1:8" ht="33.75" hidden="1">
      <c r="A120" s="9" t="s">
        <v>364</v>
      </c>
      <c r="B120" s="9" t="s">
        <v>621</v>
      </c>
      <c r="C120" s="36" t="s">
        <v>288</v>
      </c>
      <c r="D120" s="16"/>
      <c r="E120" s="29" t="s">
        <v>685</v>
      </c>
      <c r="F120" s="95">
        <f>F121</f>
        <v>0</v>
      </c>
      <c r="G120" s="95">
        <f>G121</f>
        <v>0</v>
      </c>
      <c r="H120" s="95">
        <f>H121</f>
        <v>0</v>
      </c>
    </row>
    <row r="121" spans="1:8" ht="12.75" hidden="1">
      <c r="A121" s="9" t="s">
        <v>364</v>
      </c>
      <c r="B121" s="9" t="s">
        <v>621</v>
      </c>
      <c r="C121" s="36" t="s">
        <v>289</v>
      </c>
      <c r="D121" s="16"/>
      <c r="E121" s="28" t="s">
        <v>670</v>
      </c>
      <c r="F121" s="95">
        <f>F124+F122</f>
        <v>0</v>
      </c>
      <c r="G121" s="95">
        <f>G124+G122</f>
        <v>0</v>
      </c>
      <c r="H121" s="95">
        <f>H124+H122</f>
        <v>0</v>
      </c>
    </row>
    <row r="122" spans="1:8" ht="22.5" hidden="1">
      <c r="A122" s="9" t="s">
        <v>364</v>
      </c>
      <c r="B122" s="9" t="s">
        <v>621</v>
      </c>
      <c r="C122" s="36" t="s">
        <v>227</v>
      </c>
      <c r="D122" s="16"/>
      <c r="E122" s="28" t="s">
        <v>228</v>
      </c>
      <c r="F122" s="95">
        <f>F123</f>
        <v>0</v>
      </c>
      <c r="G122" s="95">
        <f>G123</f>
        <v>0</v>
      </c>
      <c r="H122" s="95">
        <f>H123</f>
        <v>0</v>
      </c>
    </row>
    <row r="123" spans="1:8" ht="22.5" hidden="1">
      <c r="A123" s="9" t="s">
        <v>364</v>
      </c>
      <c r="B123" s="9" t="s">
        <v>621</v>
      </c>
      <c r="C123" s="36" t="s">
        <v>227</v>
      </c>
      <c r="D123" s="9" t="s">
        <v>64</v>
      </c>
      <c r="E123" s="29" t="s">
        <v>65</v>
      </c>
      <c r="F123" s="95"/>
      <c r="G123" s="95"/>
      <c r="H123" s="95"/>
    </row>
    <row r="124" spans="1:8" ht="22.5" hidden="1">
      <c r="A124" s="9" t="s">
        <v>364</v>
      </c>
      <c r="B124" s="9" t="s">
        <v>621</v>
      </c>
      <c r="C124" s="36" t="s">
        <v>290</v>
      </c>
      <c r="D124" s="9"/>
      <c r="E124" s="29" t="s">
        <v>745</v>
      </c>
      <c r="F124" s="95">
        <f>F125</f>
        <v>0</v>
      </c>
      <c r="G124" s="95">
        <f>G125</f>
        <v>0</v>
      </c>
      <c r="H124" s="95">
        <f>H125</f>
        <v>0</v>
      </c>
    </row>
    <row r="125" spans="1:8" ht="22.5" hidden="1">
      <c r="A125" s="9" t="s">
        <v>364</v>
      </c>
      <c r="B125" s="9" t="s">
        <v>621</v>
      </c>
      <c r="C125" s="36" t="s">
        <v>290</v>
      </c>
      <c r="D125" s="9" t="s">
        <v>64</v>
      </c>
      <c r="E125" s="29" t="s">
        <v>381</v>
      </c>
      <c r="F125" s="98"/>
      <c r="G125" s="98"/>
      <c r="H125" s="98"/>
    </row>
    <row r="126" spans="1:8" ht="22.5" hidden="1">
      <c r="A126" s="9" t="s">
        <v>364</v>
      </c>
      <c r="B126" s="9" t="s">
        <v>621</v>
      </c>
      <c r="C126" s="36" t="s">
        <v>229</v>
      </c>
      <c r="D126" s="9"/>
      <c r="E126" s="29" t="s">
        <v>230</v>
      </c>
      <c r="F126" s="98">
        <f>F127</f>
        <v>0</v>
      </c>
      <c r="G126" s="98">
        <f aca="true" t="shared" si="15" ref="G126:H128">G127</f>
        <v>0</v>
      </c>
      <c r="H126" s="98">
        <f t="shared" si="15"/>
        <v>0</v>
      </c>
    </row>
    <row r="127" spans="1:8" ht="12.75" hidden="1">
      <c r="A127" s="9" t="s">
        <v>364</v>
      </c>
      <c r="B127" s="9" t="s">
        <v>621</v>
      </c>
      <c r="C127" s="36" t="s">
        <v>231</v>
      </c>
      <c r="D127" s="9"/>
      <c r="E127" s="28" t="s">
        <v>670</v>
      </c>
      <c r="F127" s="98">
        <f>F128</f>
        <v>0</v>
      </c>
      <c r="G127" s="98">
        <f t="shared" si="15"/>
        <v>0</v>
      </c>
      <c r="H127" s="98">
        <f t="shared" si="15"/>
        <v>0</v>
      </c>
    </row>
    <row r="128" spans="1:8" ht="22.5" hidden="1">
      <c r="A128" s="9" t="s">
        <v>364</v>
      </c>
      <c r="B128" s="9" t="s">
        <v>621</v>
      </c>
      <c r="C128" s="36" t="s">
        <v>232</v>
      </c>
      <c r="D128" s="9"/>
      <c r="E128" s="29" t="s">
        <v>686</v>
      </c>
      <c r="F128" s="98">
        <f>F129</f>
        <v>0</v>
      </c>
      <c r="G128" s="98">
        <f t="shared" si="15"/>
        <v>0</v>
      </c>
      <c r="H128" s="98">
        <f t="shared" si="15"/>
        <v>0</v>
      </c>
    </row>
    <row r="129" spans="1:8" ht="22.5" hidden="1">
      <c r="A129" s="9" t="s">
        <v>364</v>
      </c>
      <c r="B129" s="9" t="s">
        <v>621</v>
      </c>
      <c r="C129" s="36" t="s">
        <v>232</v>
      </c>
      <c r="D129" s="9" t="s">
        <v>64</v>
      </c>
      <c r="E129" s="29" t="s">
        <v>65</v>
      </c>
      <c r="F129" s="98"/>
      <c r="G129" s="98"/>
      <c r="H129" s="98"/>
    </row>
    <row r="130" spans="1:8" ht="22.5">
      <c r="A130" s="9" t="s">
        <v>364</v>
      </c>
      <c r="B130" s="9" t="s">
        <v>621</v>
      </c>
      <c r="C130" s="36" t="s">
        <v>737</v>
      </c>
      <c r="D130" s="9"/>
      <c r="E130" s="40" t="s">
        <v>738</v>
      </c>
      <c r="F130" s="98">
        <f>F131</f>
        <v>345</v>
      </c>
      <c r="G130" s="98">
        <f>G131</f>
        <v>100</v>
      </c>
      <c r="H130" s="98">
        <f aca="true" t="shared" si="16" ref="G130:H133">H131</f>
        <v>100</v>
      </c>
    </row>
    <row r="131" spans="1:8" ht="22.5">
      <c r="A131" s="9" t="s">
        <v>364</v>
      </c>
      <c r="B131" s="9" t="s">
        <v>621</v>
      </c>
      <c r="C131" s="36" t="s">
        <v>739</v>
      </c>
      <c r="D131" s="9"/>
      <c r="E131" s="29" t="s">
        <v>740</v>
      </c>
      <c r="F131" s="98">
        <f>F132</f>
        <v>345</v>
      </c>
      <c r="G131" s="98">
        <f t="shared" si="16"/>
        <v>100</v>
      </c>
      <c r="H131" s="98">
        <f t="shared" si="16"/>
        <v>100</v>
      </c>
    </row>
    <row r="132" spans="1:8" ht="12.75">
      <c r="A132" s="9" t="s">
        <v>364</v>
      </c>
      <c r="B132" s="9" t="s">
        <v>621</v>
      </c>
      <c r="C132" s="36" t="s">
        <v>741</v>
      </c>
      <c r="D132" s="9"/>
      <c r="E132" s="28" t="s">
        <v>670</v>
      </c>
      <c r="F132" s="98">
        <f>F133</f>
        <v>345</v>
      </c>
      <c r="G132" s="98">
        <f t="shared" si="16"/>
        <v>100</v>
      </c>
      <c r="H132" s="98">
        <f t="shared" si="16"/>
        <v>100</v>
      </c>
    </row>
    <row r="133" spans="1:8" ht="22.5">
      <c r="A133" s="9" t="s">
        <v>364</v>
      </c>
      <c r="B133" s="9" t="s">
        <v>621</v>
      </c>
      <c r="C133" s="36" t="s">
        <v>742</v>
      </c>
      <c r="D133" s="9"/>
      <c r="E133" s="29" t="s">
        <v>743</v>
      </c>
      <c r="F133" s="98">
        <f>F134</f>
        <v>345</v>
      </c>
      <c r="G133" s="98">
        <f t="shared" si="16"/>
        <v>100</v>
      </c>
      <c r="H133" s="98">
        <f t="shared" si="16"/>
        <v>100</v>
      </c>
    </row>
    <row r="134" spans="1:8" ht="22.5">
      <c r="A134" s="9" t="s">
        <v>364</v>
      </c>
      <c r="B134" s="9" t="s">
        <v>621</v>
      </c>
      <c r="C134" s="36" t="s">
        <v>742</v>
      </c>
      <c r="D134" s="9" t="s">
        <v>64</v>
      </c>
      <c r="E134" s="29" t="s">
        <v>65</v>
      </c>
      <c r="F134" s="98">
        <f>90+255</f>
        <v>345</v>
      </c>
      <c r="G134" s="98">
        <v>100</v>
      </c>
      <c r="H134" s="98">
        <v>100</v>
      </c>
    </row>
    <row r="135" spans="1:8" ht="33.75">
      <c r="A135" s="9" t="s">
        <v>364</v>
      </c>
      <c r="B135" s="9" t="s">
        <v>621</v>
      </c>
      <c r="C135" s="36" t="s">
        <v>291</v>
      </c>
      <c r="D135" s="9"/>
      <c r="E135" s="29" t="s">
        <v>687</v>
      </c>
      <c r="F135" s="95">
        <f aca="true" t="shared" si="17" ref="F135:H136">F136</f>
        <v>70</v>
      </c>
      <c r="G135" s="95">
        <f t="shared" si="17"/>
        <v>100</v>
      </c>
      <c r="H135" s="95">
        <f t="shared" si="17"/>
        <v>100</v>
      </c>
    </row>
    <row r="136" spans="1:8" ht="22.5">
      <c r="A136" s="16" t="s">
        <v>364</v>
      </c>
      <c r="B136" s="9" t="s">
        <v>621</v>
      </c>
      <c r="C136" s="36" t="s">
        <v>292</v>
      </c>
      <c r="D136" s="9"/>
      <c r="E136" s="29" t="s">
        <v>169</v>
      </c>
      <c r="F136" s="95">
        <f t="shared" si="17"/>
        <v>70</v>
      </c>
      <c r="G136" s="95">
        <f t="shared" si="17"/>
        <v>100</v>
      </c>
      <c r="H136" s="95">
        <f t="shared" si="17"/>
        <v>100</v>
      </c>
    </row>
    <row r="137" spans="1:8" ht="12.75">
      <c r="A137" s="16" t="s">
        <v>364</v>
      </c>
      <c r="B137" s="9" t="s">
        <v>621</v>
      </c>
      <c r="C137" s="36" t="s">
        <v>293</v>
      </c>
      <c r="D137" s="9"/>
      <c r="E137" s="28" t="s">
        <v>670</v>
      </c>
      <c r="F137" s="95">
        <f>F138+F142+F140</f>
        <v>70</v>
      </c>
      <c r="G137" s="95">
        <f>G138+G142+G140</f>
        <v>100</v>
      </c>
      <c r="H137" s="95">
        <f>H138+H142+H140</f>
        <v>100</v>
      </c>
    </row>
    <row r="138" spans="1:8" ht="22.5">
      <c r="A138" s="16" t="s">
        <v>364</v>
      </c>
      <c r="B138" s="9" t="s">
        <v>621</v>
      </c>
      <c r="C138" s="36" t="s">
        <v>294</v>
      </c>
      <c r="D138" s="9"/>
      <c r="E138" s="29" t="s">
        <v>170</v>
      </c>
      <c r="F138" s="95">
        <f>F139</f>
        <v>50</v>
      </c>
      <c r="G138" s="95">
        <f>G139</f>
        <v>50</v>
      </c>
      <c r="H138" s="95">
        <f>H139</f>
        <v>50</v>
      </c>
    </row>
    <row r="139" spans="1:8" ht="22.5">
      <c r="A139" s="16" t="s">
        <v>364</v>
      </c>
      <c r="B139" s="9" t="s">
        <v>621</v>
      </c>
      <c r="C139" s="36" t="s">
        <v>294</v>
      </c>
      <c r="D139" s="9" t="s">
        <v>64</v>
      </c>
      <c r="E139" s="29" t="s">
        <v>381</v>
      </c>
      <c r="F139" s="98">
        <v>50</v>
      </c>
      <c r="G139" s="98">
        <v>50</v>
      </c>
      <c r="H139" s="98">
        <v>50</v>
      </c>
    </row>
    <row r="140" spans="1:8" ht="22.5">
      <c r="A140" s="16" t="s">
        <v>364</v>
      </c>
      <c r="B140" s="9" t="s">
        <v>621</v>
      </c>
      <c r="C140" s="36" t="s">
        <v>656</v>
      </c>
      <c r="D140" s="9"/>
      <c r="E140" s="29" t="s">
        <v>657</v>
      </c>
      <c r="F140" s="98">
        <f>F141</f>
        <v>20</v>
      </c>
      <c r="G140" s="98">
        <f>G141</f>
        <v>20</v>
      </c>
      <c r="H140" s="98">
        <f>H141</f>
        <v>20</v>
      </c>
    </row>
    <row r="141" spans="1:9" ht="22.5">
      <c r="A141" s="16" t="s">
        <v>364</v>
      </c>
      <c r="B141" s="9" t="s">
        <v>621</v>
      </c>
      <c r="C141" s="36" t="s">
        <v>656</v>
      </c>
      <c r="D141" s="9" t="s">
        <v>64</v>
      </c>
      <c r="E141" s="29" t="s">
        <v>381</v>
      </c>
      <c r="F141" s="98">
        <v>20</v>
      </c>
      <c r="G141" s="98">
        <v>20</v>
      </c>
      <c r="H141" s="98">
        <v>20</v>
      </c>
      <c r="I141" s="119"/>
    </row>
    <row r="142" spans="1:9" ht="22.5">
      <c r="A142" s="16" t="s">
        <v>364</v>
      </c>
      <c r="B142" s="9" t="s">
        <v>621</v>
      </c>
      <c r="C142" s="36" t="s">
        <v>867</v>
      </c>
      <c r="D142" s="9"/>
      <c r="E142" s="29" t="s">
        <v>868</v>
      </c>
      <c r="F142" s="98">
        <f>F143</f>
        <v>0</v>
      </c>
      <c r="G142" s="98">
        <f>G143</f>
        <v>30</v>
      </c>
      <c r="H142" s="98">
        <f>H143</f>
        <v>30</v>
      </c>
      <c r="I142" s="122"/>
    </row>
    <row r="143" spans="1:9" ht="22.5">
      <c r="A143" s="16" t="s">
        <v>364</v>
      </c>
      <c r="B143" s="9" t="s">
        <v>621</v>
      </c>
      <c r="C143" s="36" t="s">
        <v>867</v>
      </c>
      <c r="D143" s="9" t="s">
        <v>64</v>
      </c>
      <c r="E143" s="29" t="s">
        <v>381</v>
      </c>
      <c r="F143" s="98">
        <v>0</v>
      </c>
      <c r="G143" s="98">
        <v>30</v>
      </c>
      <c r="H143" s="98">
        <v>30</v>
      </c>
      <c r="I143" s="122"/>
    </row>
    <row r="144" spans="1:9" s="5" customFormat="1" ht="12.75">
      <c r="A144" s="15" t="s">
        <v>364</v>
      </c>
      <c r="B144" s="15" t="s">
        <v>368</v>
      </c>
      <c r="C144" s="34"/>
      <c r="D144" s="15"/>
      <c r="E144" s="27" t="s">
        <v>3</v>
      </c>
      <c r="F144" s="93">
        <f aca="true" t="shared" si="18" ref="F144:H146">F145</f>
        <v>87644.10000000002</v>
      </c>
      <c r="G144" s="93">
        <f t="shared" si="18"/>
        <v>90941.70000000001</v>
      </c>
      <c r="H144" s="93">
        <f t="shared" si="18"/>
        <v>93939.70000000001</v>
      </c>
      <c r="I144" s="188"/>
    </row>
    <row r="145" spans="1:8" ht="12.75">
      <c r="A145" s="15" t="s">
        <v>364</v>
      </c>
      <c r="B145" s="15" t="s">
        <v>50</v>
      </c>
      <c r="C145" s="34"/>
      <c r="D145" s="15"/>
      <c r="E145" s="30" t="s">
        <v>51</v>
      </c>
      <c r="F145" s="107">
        <f t="shared" si="18"/>
        <v>87644.10000000002</v>
      </c>
      <c r="G145" s="107">
        <f t="shared" si="18"/>
        <v>90941.70000000001</v>
      </c>
      <c r="H145" s="107">
        <f t="shared" si="18"/>
        <v>93939.70000000001</v>
      </c>
    </row>
    <row r="146" spans="1:8" ht="22.5">
      <c r="A146" s="9" t="s">
        <v>364</v>
      </c>
      <c r="B146" s="9" t="s">
        <v>50</v>
      </c>
      <c r="C146" s="36" t="s">
        <v>295</v>
      </c>
      <c r="D146" s="9"/>
      <c r="E146" s="28" t="s">
        <v>688</v>
      </c>
      <c r="F146" s="98">
        <f t="shared" si="18"/>
        <v>87644.10000000002</v>
      </c>
      <c r="G146" s="98">
        <f t="shared" si="18"/>
        <v>90941.70000000001</v>
      </c>
      <c r="H146" s="98">
        <f t="shared" si="18"/>
        <v>93939.70000000001</v>
      </c>
    </row>
    <row r="147" spans="1:8" ht="33.75">
      <c r="A147" s="9" t="s">
        <v>364</v>
      </c>
      <c r="B147" s="9" t="s">
        <v>50</v>
      </c>
      <c r="C147" s="36" t="s">
        <v>302</v>
      </c>
      <c r="D147" s="9"/>
      <c r="E147" s="39" t="s">
        <v>689</v>
      </c>
      <c r="F147" s="98">
        <f>F148+F155+F165+F177</f>
        <v>87644.10000000002</v>
      </c>
      <c r="G147" s="98">
        <f>G148+G155+G165+G177</f>
        <v>90941.70000000001</v>
      </c>
      <c r="H147" s="98">
        <f>H148+H155+H165+H177</f>
        <v>93939.70000000001</v>
      </c>
    </row>
    <row r="148" spans="1:8" ht="12.75">
      <c r="A148" s="9" t="s">
        <v>364</v>
      </c>
      <c r="B148" s="9" t="s">
        <v>50</v>
      </c>
      <c r="C148" s="36" t="s">
        <v>303</v>
      </c>
      <c r="D148" s="9"/>
      <c r="E148" s="28" t="s">
        <v>217</v>
      </c>
      <c r="F148" s="98">
        <f>F149+F152</f>
        <v>46321.5</v>
      </c>
      <c r="G148" s="98">
        <f>G149+G152</f>
        <v>48989.3</v>
      </c>
      <c r="H148" s="98">
        <f>H149+H152</f>
        <v>50440.8</v>
      </c>
    </row>
    <row r="149" spans="1:8" ht="12.75">
      <c r="A149" s="9" t="s">
        <v>364</v>
      </c>
      <c r="B149" s="9" t="s">
        <v>50</v>
      </c>
      <c r="C149" s="36" t="s">
        <v>304</v>
      </c>
      <c r="D149" s="9"/>
      <c r="E149" s="28" t="s">
        <v>670</v>
      </c>
      <c r="F149" s="98">
        <f aca="true" t="shared" si="19" ref="F149:H150">F150</f>
        <v>13530.699999999999</v>
      </c>
      <c r="G149" s="98">
        <f t="shared" si="19"/>
        <v>14886.8</v>
      </c>
      <c r="H149" s="98">
        <f t="shared" si="19"/>
        <v>14974.2</v>
      </c>
    </row>
    <row r="150" spans="1:8" ht="33.75">
      <c r="A150" s="9" t="s">
        <v>364</v>
      </c>
      <c r="B150" s="9" t="s">
        <v>50</v>
      </c>
      <c r="C150" s="36" t="s">
        <v>305</v>
      </c>
      <c r="D150" s="9"/>
      <c r="E150" s="28" t="s">
        <v>353</v>
      </c>
      <c r="F150" s="98">
        <f t="shared" si="19"/>
        <v>13530.699999999999</v>
      </c>
      <c r="G150" s="98">
        <f t="shared" si="19"/>
        <v>14886.8</v>
      </c>
      <c r="H150" s="98">
        <f t="shared" si="19"/>
        <v>14974.2</v>
      </c>
    </row>
    <row r="151" spans="1:9" ht="22.5">
      <c r="A151" s="9" t="s">
        <v>364</v>
      </c>
      <c r="B151" s="9" t="s">
        <v>50</v>
      </c>
      <c r="C151" s="36" t="s">
        <v>305</v>
      </c>
      <c r="D151" s="9" t="s">
        <v>64</v>
      </c>
      <c r="E151" s="29" t="s">
        <v>381</v>
      </c>
      <c r="F151" s="98">
        <f>13357.8-820.1-730.4+1723.4</f>
        <v>13530.699999999999</v>
      </c>
      <c r="G151" s="98">
        <f>9886.8+5000</f>
        <v>14886.8</v>
      </c>
      <c r="H151" s="98">
        <f>9974.2+5000</f>
        <v>14974.2</v>
      </c>
      <c r="I151" s="119"/>
    </row>
    <row r="152" spans="1:8" ht="25.5" customHeight="1">
      <c r="A152" s="9" t="s">
        <v>364</v>
      </c>
      <c r="B152" s="9" t="s">
        <v>50</v>
      </c>
      <c r="C152" s="36" t="s">
        <v>306</v>
      </c>
      <c r="D152" s="9"/>
      <c r="E152" s="28" t="s">
        <v>262</v>
      </c>
      <c r="F152" s="98">
        <f aca="true" t="shared" si="20" ref="F152:H153">F153</f>
        <v>32790.8</v>
      </c>
      <c r="G152" s="98">
        <f t="shared" si="20"/>
        <v>34102.5</v>
      </c>
      <c r="H152" s="98">
        <f t="shared" si="20"/>
        <v>35466.6</v>
      </c>
    </row>
    <row r="153" spans="1:9" s="8" customFormat="1" ht="25.5" customHeight="1">
      <c r="A153" s="9" t="s">
        <v>364</v>
      </c>
      <c r="B153" s="9" t="s">
        <v>50</v>
      </c>
      <c r="C153" s="36" t="s">
        <v>85</v>
      </c>
      <c r="D153" s="9"/>
      <c r="E153" s="28" t="s">
        <v>86</v>
      </c>
      <c r="F153" s="98">
        <f t="shared" si="20"/>
        <v>32790.8</v>
      </c>
      <c r="G153" s="98">
        <f t="shared" si="20"/>
        <v>34102.5</v>
      </c>
      <c r="H153" s="98">
        <f t="shared" si="20"/>
        <v>35466.6</v>
      </c>
      <c r="I153" s="184"/>
    </row>
    <row r="154" spans="1:8" ht="22.5">
      <c r="A154" s="9" t="s">
        <v>364</v>
      </c>
      <c r="B154" s="9" t="s">
        <v>50</v>
      </c>
      <c r="C154" s="36" t="s">
        <v>85</v>
      </c>
      <c r="D154" s="9" t="s">
        <v>64</v>
      </c>
      <c r="E154" s="29" t="s">
        <v>381</v>
      </c>
      <c r="F154" s="98">
        <v>32790.8</v>
      </c>
      <c r="G154" s="98">
        <v>34102.5</v>
      </c>
      <c r="H154" s="98">
        <v>35466.6</v>
      </c>
    </row>
    <row r="155" spans="1:8" ht="33.75">
      <c r="A155" s="9" t="s">
        <v>364</v>
      </c>
      <c r="B155" s="9" t="s">
        <v>50</v>
      </c>
      <c r="C155" s="36" t="s">
        <v>505</v>
      </c>
      <c r="D155" s="9"/>
      <c r="E155" s="28" t="s">
        <v>506</v>
      </c>
      <c r="F155" s="98">
        <f>F156+F159+F163</f>
        <v>33787.200000000004</v>
      </c>
      <c r="G155" s="98">
        <f>G156+G159+G163</f>
        <v>33957.8</v>
      </c>
      <c r="H155" s="98">
        <f>H156+H159+H163</f>
        <v>35230.9</v>
      </c>
    </row>
    <row r="156" spans="1:8" ht="22.5">
      <c r="A156" s="9" t="s">
        <v>364</v>
      </c>
      <c r="B156" s="9" t="s">
        <v>50</v>
      </c>
      <c r="C156" s="36" t="s">
        <v>507</v>
      </c>
      <c r="D156" s="9"/>
      <c r="E156" s="109" t="s">
        <v>262</v>
      </c>
      <c r="F156" s="98">
        <f aca="true" t="shared" si="21" ref="F156:H157">F157</f>
        <v>28276.5</v>
      </c>
      <c r="G156" s="98">
        <f t="shared" si="21"/>
        <v>28645</v>
      </c>
      <c r="H156" s="98">
        <f t="shared" si="21"/>
        <v>29790.8</v>
      </c>
    </row>
    <row r="157" spans="1:8" ht="22.5">
      <c r="A157" s="9" t="s">
        <v>364</v>
      </c>
      <c r="B157" s="9" t="s">
        <v>50</v>
      </c>
      <c r="C157" s="36" t="s">
        <v>508</v>
      </c>
      <c r="D157" s="9"/>
      <c r="E157" s="109" t="s">
        <v>509</v>
      </c>
      <c r="F157" s="98">
        <f t="shared" si="21"/>
        <v>28276.5</v>
      </c>
      <c r="G157" s="98">
        <f t="shared" si="21"/>
        <v>28645</v>
      </c>
      <c r="H157" s="98">
        <f t="shared" si="21"/>
        <v>29790.8</v>
      </c>
    </row>
    <row r="158" spans="1:8" ht="22.5">
      <c r="A158" s="9" t="s">
        <v>364</v>
      </c>
      <c r="B158" s="9" t="s">
        <v>50</v>
      </c>
      <c r="C158" s="36" t="s">
        <v>508</v>
      </c>
      <c r="D158" s="9" t="s">
        <v>64</v>
      </c>
      <c r="E158" s="29" t="s">
        <v>381</v>
      </c>
      <c r="F158" s="98">
        <v>28276.5</v>
      </c>
      <c r="G158" s="98">
        <v>28645</v>
      </c>
      <c r="H158" s="98">
        <v>29790.8</v>
      </c>
    </row>
    <row r="159" spans="1:8" ht="33.75">
      <c r="A159" s="9" t="s">
        <v>364</v>
      </c>
      <c r="B159" s="9" t="s">
        <v>50</v>
      </c>
      <c r="C159" s="36" t="s">
        <v>510</v>
      </c>
      <c r="D159" s="9"/>
      <c r="E159" s="29" t="s">
        <v>299</v>
      </c>
      <c r="F159" s="98">
        <f aca="true" t="shared" si="22" ref="F159:H160">F160</f>
        <v>3141.9</v>
      </c>
      <c r="G159" s="98">
        <f t="shared" si="22"/>
        <v>3182.8</v>
      </c>
      <c r="H159" s="98">
        <f t="shared" si="22"/>
        <v>3310.1</v>
      </c>
    </row>
    <row r="160" spans="1:8" ht="22.5">
      <c r="A160" s="9" t="s">
        <v>364</v>
      </c>
      <c r="B160" s="9" t="s">
        <v>50</v>
      </c>
      <c r="C160" s="36" t="s">
        <v>511</v>
      </c>
      <c r="D160" s="9"/>
      <c r="E160" s="125" t="s">
        <v>512</v>
      </c>
      <c r="F160" s="98">
        <f t="shared" si="22"/>
        <v>3141.9</v>
      </c>
      <c r="G160" s="98">
        <f t="shared" si="22"/>
        <v>3182.8</v>
      </c>
      <c r="H160" s="98">
        <f t="shared" si="22"/>
        <v>3310.1</v>
      </c>
    </row>
    <row r="161" spans="1:9" ht="22.5">
      <c r="A161" s="9" t="s">
        <v>364</v>
      </c>
      <c r="B161" s="9" t="s">
        <v>50</v>
      </c>
      <c r="C161" s="36" t="s">
        <v>511</v>
      </c>
      <c r="D161" s="9" t="s">
        <v>64</v>
      </c>
      <c r="E161" s="29" t="s">
        <v>381</v>
      </c>
      <c r="F161" s="98">
        <v>3141.9</v>
      </c>
      <c r="G161" s="98">
        <v>3182.8</v>
      </c>
      <c r="H161" s="98">
        <v>3310.1</v>
      </c>
      <c r="I161" s="119"/>
    </row>
    <row r="162" spans="1:9" ht="12.75">
      <c r="A162" s="9" t="s">
        <v>364</v>
      </c>
      <c r="B162" s="9" t="s">
        <v>50</v>
      </c>
      <c r="C162" s="36" t="s">
        <v>821</v>
      </c>
      <c r="D162" s="9"/>
      <c r="E162" s="28" t="s">
        <v>670</v>
      </c>
      <c r="F162" s="98">
        <f aca="true" t="shared" si="23" ref="F162:H163">F163</f>
        <v>2368.8</v>
      </c>
      <c r="G162" s="98">
        <f t="shared" si="23"/>
        <v>2130</v>
      </c>
      <c r="H162" s="98">
        <f t="shared" si="23"/>
        <v>2130</v>
      </c>
      <c r="I162" s="122"/>
    </row>
    <row r="163" spans="1:9" ht="33.75">
      <c r="A163" s="9" t="s">
        <v>364</v>
      </c>
      <c r="B163" s="9" t="s">
        <v>50</v>
      </c>
      <c r="C163" s="36" t="s">
        <v>690</v>
      </c>
      <c r="D163" s="9"/>
      <c r="E163" s="109" t="s">
        <v>618</v>
      </c>
      <c r="F163" s="98">
        <f t="shared" si="23"/>
        <v>2368.8</v>
      </c>
      <c r="G163" s="98">
        <f t="shared" si="23"/>
        <v>2130</v>
      </c>
      <c r="H163" s="98">
        <f t="shared" si="23"/>
        <v>2130</v>
      </c>
      <c r="I163" s="122"/>
    </row>
    <row r="164" spans="1:9" ht="22.5">
      <c r="A164" s="9" t="s">
        <v>364</v>
      </c>
      <c r="B164" s="9" t="s">
        <v>50</v>
      </c>
      <c r="C164" s="36" t="s">
        <v>690</v>
      </c>
      <c r="D164" s="9" t="s">
        <v>64</v>
      </c>
      <c r="E164" s="29" t="s">
        <v>381</v>
      </c>
      <c r="F164" s="98">
        <f>120+110+2138.8</f>
        <v>2368.8</v>
      </c>
      <c r="G164" s="98">
        <f>120+1110+900</f>
        <v>2130</v>
      </c>
      <c r="H164" s="98">
        <f>120+1110+900</f>
        <v>2130</v>
      </c>
      <c r="I164" s="122"/>
    </row>
    <row r="165" spans="1:8" ht="22.5">
      <c r="A165" s="9" t="s">
        <v>364</v>
      </c>
      <c r="B165" s="9" t="s">
        <v>50</v>
      </c>
      <c r="C165" s="36" t="s">
        <v>513</v>
      </c>
      <c r="D165" s="9"/>
      <c r="E165" s="28" t="s">
        <v>514</v>
      </c>
      <c r="F165" s="98">
        <f>F166+F175</f>
        <v>2738.1</v>
      </c>
      <c r="G165" s="98">
        <f>G166+G175</f>
        <v>2912.1</v>
      </c>
      <c r="H165" s="98">
        <f>H166+H175</f>
        <v>2992.7</v>
      </c>
    </row>
    <row r="166" spans="1:8" ht="22.5">
      <c r="A166" s="9" t="s">
        <v>364</v>
      </c>
      <c r="B166" s="9" t="s">
        <v>50</v>
      </c>
      <c r="C166" s="36" t="s">
        <v>554</v>
      </c>
      <c r="D166" s="9"/>
      <c r="E166" s="28" t="s">
        <v>555</v>
      </c>
      <c r="F166" s="98">
        <f>F167</f>
        <v>1934.7</v>
      </c>
      <c r="G166" s="98">
        <f aca="true" t="shared" si="24" ref="G166:H169">G167</f>
        <v>2012</v>
      </c>
      <c r="H166" s="98">
        <f t="shared" si="24"/>
        <v>2092.6</v>
      </c>
    </row>
    <row r="167" spans="1:8" ht="12.75">
      <c r="A167" s="9" t="s">
        <v>364</v>
      </c>
      <c r="B167" s="9" t="s">
        <v>50</v>
      </c>
      <c r="C167" s="36" t="s">
        <v>556</v>
      </c>
      <c r="D167" s="9"/>
      <c r="E167" s="28" t="s">
        <v>557</v>
      </c>
      <c r="F167" s="98">
        <f>F168+F171</f>
        <v>1934.7</v>
      </c>
      <c r="G167" s="98">
        <f>G168+G171</f>
        <v>2012</v>
      </c>
      <c r="H167" s="98">
        <f>H168+H171</f>
        <v>2092.6</v>
      </c>
    </row>
    <row r="168" spans="1:8" ht="22.5">
      <c r="A168" s="9" t="s">
        <v>364</v>
      </c>
      <c r="B168" s="9" t="s">
        <v>50</v>
      </c>
      <c r="C168" s="36" t="s">
        <v>558</v>
      </c>
      <c r="D168" s="9"/>
      <c r="E168" s="109" t="s">
        <v>262</v>
      </c>
      <c r="F168" s="98">
        <f>F169</f>
        <v>1741.2</v>
      </c>
      <c r="G168" s="98">
        <f t="shared" si="24"/>
        <v>1810.8</v>
      </c>
      <c r="H168" s="98">
        <f t="shared" si="24"/>
        <v>1883.3</v>
      </c>
    </row>
    <row r="169" spans="1:8" ht="33.75">
      <c r="A169" s="9" t="s">
        <v>364</v>
      </c>
      <c r="B169" s="9" t="s">
        <v>50</v>
      </c>
      <c r="C169" s="36" t="s">
        <v>559</v>
      </c>
      <c r="D169" s="9"/>
      <c r="E169" s="28" t="s">
        <v>515</v>
      </c>
      <c r="F169" s="98">
        <f>F170</f>
        <v>1741.2</v>
      </c>
      <c r="G169" s="98">
        <f t="shared" si="24"/>
        <v>1810.8</v>
      </c>
      <c r="H169" s="98">
        <f t="shared" si="24"/>
        <v>1883.3</v>
      </c>
    </row>
    <row r="170" spans="1:9" ht="22.5">
      <c r="A170" s="9" t="s">
        <v>364</v>
      </c>
      <c r="B170" s="9" t="s">
        <v>50</v>
      </c>
      <c r="C170" s="36" t="s">
        <v>559</v>
      </c>
      <c r="D170" s="9" t="s">
        <v>64</v>
      </c>
      <c r="E170" s="29" t="s">
        <v>381</v>
      </c>
      <c r="F170" s="98">
        <v>1741.2</v>
      </c>
      <c r="G170" s="98">
        <v>1810.8</v>
      </c>
      <c r="H170" s="98">
        <v>1883.3</v>
      </c>
      <c r="I170" s="119"/>
    </row>
    <row r="171" spans="1:8" ht="33.75">
      <c r="A171" s="9" t="s">
        <v>364</v>
      </c>
      <c r="B171" s="9" t="s">
        <v>50</v>
      </c>
      <c r="C171" s="36" t="s">
        <v>560</v>
      </c>
      <c r="D171" s="9"/>
      <c r="E171" s="29" t="s">
        <v>299</v>
      </c>
      <c r="F171" s="98">
        <f aca="true" t="shared" si="25" ref="F171:H172">F172</f>
        <v>193.5</v>
      </c>
      <c r="G171" s="98">
        <f t="shared" si="25"/>
        <v>201.2</v>
      </c>
      <c r="H171" s="98">
        <f t="shared" si="25"/>
        <v>209.3</v>
      </c>
    </row>
    <row r="172" spans="1:8" ht="45">
      <c r="A172" s="9" t="s">
        <v>364</v>
      </c>
      <c r="B172" s="9" t="s">
        <v>50</v>
      </c>
      <c r="C172" s="36" t="s">
        <v>561</v>
      </c>
      <c r="D172" s="9"/>
      <c r="E172" s="28" t="s">
        <v>516</v>
      </c>
      <c r="F172" s="98">
        <f t="shared" si="25"/>
        <v>193.5</v>
      </c>
      <c r="G172" s="98">
        <f t="shared" si="25"/>
        <v>201.2</v>
      </c>
      <c r="H172" s="98">
        <f t="shared" si="25"/>
        <v>209.3</v>
      </c>
    </row>
    <row r="173" spans="1:9" ht="22.5">
      <c r="A173" s="9" t="s">
        <v>364</v>
      </c>
      <c r="B173" s="9" t="s">
        <v>50</v>
      </c>
      <c r="C173" s="36" t="s">
        <v>561</v>
      </c>
      <c r="D173" s="9" t="s">
        <v>64</v>
      </c>
      <c r="E173" s="29" t="s">
        <v>381</v>
      </c>
      <c r="F173" s="98">
        <v>193.5</v>
      </c>
      <c r="G173" s="98">
        <v>201.2</v>
      </c>
      <c r="H173" s="98">
        <v>209.3</v>
      </c>
      <c r="I173" s="119"/>
    </row>
    <row r="174" spans="1:9" ht="12.75">
      <c r="A174" s="9" t="s">
        <v>364</v>
      </c>
      <c r="B174" s="9" t="s">
        <v>50</v>
      </c>
      <c r="C174" s="36" t="s">
        <v>822</v>
      </c>
      <c r="D174" s="9"/>
      <c r="E174" s="28" t="s">
        <v>670</v>
      </c>
      <c r="F174" s="98">
        <f aca="true" t="shared" si="26" ref="F174:H175">F175</f>
        <v>803.4</v>
      </c>
      <c r="G174" s="98">
        <f t="shared" si="26"/>
        <v>900.1</v>
      </c>
      <c r="H174" s="98">
        <f t="shared" si="26"/>
        <v>900.1</v>
      </c>
      <c r="I174" s="122"/>
    </row>
    <row r="175" spans="1:9" ht="45">
      <c r="A175" s="9" t="s">
        <v>364</v>
      </c>
      <c r="B175" s="9" t="s">
        <v>50</v>
      </c>
      <c r="C175" s="36" t="s">
        <v>552</v>
      </c>
      <c r="D175" s="9"/>
      <c r="E175" s="28" t="s">
        <v>619</v>
      </c>
      <c r="F175" s="98">
        <f t="shared" si="26"/>
        <v>803.4</v>
      </c>
      <c r="G175" s="98">
        <f t="shared" si="26"/>
        <v>900.1</v>
      </c>
      <c r="H175" s="98">
        <f t="shared" si="26"/>
        <v>900.1</v>
      </c>
      <c r="I175" s="122"/>
    </row>
    <row r="176" spans="1:9" ht="22.5">
      <c r="A176" s="9" t="s">
        <v>364</v>
      </c>
      <c r="B176" s="9" t="s">
        <v>50</v>
      </c>
      <c r="C176" s="36" t="s">
        <v>552</v>
      </c>
      <c r="D176" s="9" t="s">
        <v>64</v>
      </c>
      <c r="E176" s="29" t="s">
        <v>381</v>
      </c>
      <c r="F176" s="98">
        <f>60+246.4+497</f>
        <v>803.4</v>
      </c>
      <c r="G176" s="98">
        <f>60+840.1</f>
        <v>900.1</v>
      </c>
      <c r="H176" s="98">
        <f>60+840.1</f>
        <v>900.1</v>
      </c>
      <c r="I176" s="122"/>
    </row>
    <row r="177" spans="1:9" ht="45">
      <c r="A177" s="9" t="s">
        <v>364</v>
      </c>
      <c r="B177" s="9" t="s">
        <v>50</v>
      </c>
      <c r="C177" s="36" t="s">
        <v>580</v>
      </c>
      <c r="D177" s="9"/>
      <c r="E177" s="28" t="s">
        <v>587</v>
      </c>
      <c r="F177" s="98">
        <f>F178+F181+F185</f>
        <v>4797.3</v>
      </c>
      <c r="G177" s="98">
        <f>G178+G181+G185</f>
        <v>5082.5</v>
      </c>
      <c r="H177" s="98">
        <f>H178+H181+H185</f>
        <v>5275.3</v>
      </c>
      <c r="I177" s="122"/>
    </row>
    <row r="178" spans="1:9" ht="22.5">
      <c r="A178" s="9" t="s">
        <v>364</v>
      </c>
      <c r="B178" s="9" t="s">
        <v>50</v>
      </c>
      <c r="C178" s="36" t="s">
        <v>581</v>
      </c>
      <c r="D178" s="9"/>
      <c r="E178" s="109" t="s">
        <v>262</v>
      </c>
      <c r="F178" s="98">
        <f aca="true" t="shared" si="27" ref="F178:H179">F179</f>
        <v>4169</v>
      </c>
      <c r="G178" s="98">
        <f t="shared" si="27"/>
        <v>4335.7</v>
      </c>
      <c r="H178" s="98">
        <f t="shared" si="27"/>
        <v>4509.2</v>
      </c>
      <c r="I178" s="122"/>
    </row>
    <row r="179" spans="1:9" ht="33.75">
      <c r="A179" s="9" t="s">
        <v>364</v>
      </c>
      <c r="B179" s="9" t="s">
        <v>50</v>
      </c>
      <c r="C179" s="36" t="s">
        <v>582</v>
      </c>
      <c r="D179" s="9"/>
      <c r="E179" s="28" t="s">
        <v>585</v>
      </c>
      <c r="F179" s="98">
        <f t="shared" si="27"/>
        <v>4169</v>
      </c>
      <c r="G179" s="98">
        <f t="shared" si="27"/>
        <v>4335.7</v>
      </c>
      <c r="H179" s="98">
        <f t="shared" si="27"/>
        <v>4509.2</v>
      </c>
      <c r="I179" s="122"/>
    </row>
    <row r="180" spans="1:9" ht="22.5">
      <c r="A180" s="9" t="s">
        <v>364</v>
      </c>
      <c r="B180" s="9" t="s">
        <v>50</v>
      </c>
      <c r="C180" s="36" t="s">
        <v>582</v>
      </c>
      <c r="D180" s="9" t="s">
        <v>64</v>
      </c>
      <c r="E180" s="29" t="s">
        <v>381</v>
      </c>
      <c r="F180" s="98">
        <v>4169</v>
      </c>
      <c r="G180" s="98">
        <v>4335.7</v>
      </c>
      <c r="H180" s="98">
        <v>4509.2</v>
      </c>
      <c r="I180" s="122"/>
    </row>
    <row r="181" spans="1:9" ht="33.75">
      <c r="A181" s="9" t="s">
        <v>364</v>
      </c>
      <c r="B181" s="9" t="s">
        <v>50</v>
      </c>
      <c r="C181" s="36" t="s">
        <v>583</v>
      </c>
      <c r="D181" s="9"/>
      <c r="E181" s="29" t="s">
        <v>299</v>
      </c>
      <c r="F181" s="98">
        <f aca="true" t="shared" si="28" ref="F181:H182">F182</f>
        <v>463.3</v>
      </c>
      <c r="G181" s="98">
        <f t="shared" si="28"/>
        <v>481.8</v>
      </c>
      <c r="H181" s="98">
        <f t="shared" si="28"/>
        <v>501.1</v>
      </c>
      <c r="I181" s="122"/>
    </row>
    <row r="182" spans="1:9" ht="33.75">
      <c r="A182" s="9" t="s">
        <v>364</v>
      </c>
      <c r="B182" s="9" t="s">
        <v>50</v>
      </c>
      <c r="C182" s="36" t="s">
        <v>584</v>
      </c>
      <c r="D182" s="9"/>
      <c r="E182" s="28" t="s">
        <v>586</v>
      </c>
      <c r="F182" s="98">
        <f t="shared" si="28"/>
        <v>463.3</v>
      </c>
      <c r="G182" s="98">
        <f t="shared" si="28"/>
        <v>481.8</v>
      </c>
      <c r="H182" s="98">
        <f t="shared" si="28"/>
        <v>501.1</v>
      </c>
      <c r="I182" s="122"/>
    </row>
    <row r="183" spans="1:9" ht="22.5">
      <c r="A183" s="9" t="s">
        <v>364</v>
      </c>
      <c r="B183" s="9" t="s">
        <v>50</v>
      </c>
      <c r="C183" s="36" t="s">
        <v>584</v>
      </c>
      <c r="D183" s="9" t="s">
        <v>64</v>
      </c>
      <c r="E183" s="29" t="s">
        <v>381</v>
      </c>
      <c r="F183" s="98">
        <v>463.3</v>
      </c>
      <c r="G183" s="98">
        <v>481.8</v>
      </c>
      <c r="H183" s="98">
        <v>501.1</v>
      </c>
      <c r="I183" s="122"/>
    </row>
    <row r="184" spans="1:9" ht="12.75">
      <c r="A184" s="9" t="s">
        <v>364</v>
      </c>
      <c r="B184" s="9" t="s">
        <v>50</v>
      </c>
      <c r="C184" s="36" t="s">
        <v>823</v>
      </c>
      <c r="D184" s="9"/>
      <c r="E184" s="28" t="s">
        <v>670</v>
      </c>
      <c r="F184" s="98">
        <f aca="true" t="shared" si="29" ref="F184:H185">F185</f>
        <v>165</v>
      </c>
      <c r="G184" s="98">
        <f t="shared" si="29"/>
        <v>265</v>
      </c>
      <c r="H184" s="98">
        <f t="shared" si="29"/>
        <v>265</v>
      </c>
      <c r="I184" s="122"/>
    </row>
    <row r="185" spans="1:9" ht="45">
      <c r="A185" s="9" t="s">
        <v>364</v>
      </c>
      <c r="B185" s="9" t="s">
        <v>50</v>
      </c>
      <c r="C185" s="36" t="s">
        <v>691</v>
      </c>
      <c r="D185" s="9"/>
      <c r="E185" s="28" t="s">
        <v>620</v>
      </c>
      <c r="F185" s="98">
        <f t="shared" si="29"/>
        <v>165</v>
      </c>
      <c r="G185" s="98">
        <f t="shared" si="29"/>
        <v>265</v>
      </c>
      <c r="H185" s="98">
        <f t="shared" si="29"/>
        <v>265</v>
      </c>
      <c r="I185" s="122"/>
    </row>
    <row r="186" spans="1:9" ht="22.5">
      <c r="A186" s="9" t="s">
        <v>364</v>
      </c>
      <c r="B186" s="9" t="s">
        <v>50</v>
      </c>
      <c r="C186" s="36" t="s">
        <v>691</v>
      </c>
      <c r="D186" s="9" t="s">
        <v>64</v>
      </c>
      <c r="E186" s="29" t="s">
        <v>381</v>
      </c>
      <c r="F186" s="98">
        <f>50+115</f>
        <v>165</v>
      </c>
      <c r="G186" s="98">
        <f>50+115+100</f>
        <v>265</v>
      </c>
      <c r="H186" s="98">
        <f>50+115+100</f>
        <v>265</v>
      </c>
      <c r="I186" s="122"/>
    </row>
    <row r="187" spans="1:8" ht="12.75">
      <c r="A187" s="15" t="s">
        <v>364</v>
      </c>
      <c r="B187" s="15" t="s">
        <v>477</v>
      </c>
      <c r="C187" s="34"/>
      <c r="D187" s="15"/>
      <c r="E187" s="30" t="s">
        <v>478</v>
      </c>
      <c r="F187" s="107">
        <f>F188+F232</f>
        <v>1010567.28</v>
      </c>
      <c r="G187" s="107">
        <f>G188+G232</f>
        <v>11938.699999999999</v>
      </c>
      <c r="H187" s="107">
        <f>H188+H232</f>
        <v>17418.7</v>
      </c>
    </row>
    <row r="188" spans="1:8" ht="12.75">
      <c r="A188" s="15" t="s">
        <v>364</v>
      </c>
      <c r="B188" s="15" t="s">
        <v>479</v>
      </c>
      <c r="C188" s="34"/>
      <c r="D188" s="15"/>
      <c r="E188" s="30" t="s">
        <v>480</v>
      </c>
      <c r="F188" s="98">
        <f aca="true" t="shared" si="30" ref="F188:H190">F189</f>
        <v>998963.9</v>
      </c>
      <c r="G188" s="98">
        <f t="shared" si="30"/>
        <v>8703.699999999999</v>
      </c>
      <c r="H188" s="98">
        <f t="shared" si="30"/>
        <v>14183.7</v>
      </c>
    </row>
    <row r="189" spans="1:8" ht="33.75">
      <c r="A189" s="9" t="s">
        <v>364</v>
      </c>
      <c r="B189" s="9" t="s">
        <v>479</v>
      </c>
      <c r="C189" s="36" t="s">
        <v>494</v>
      </c>
      <c r="D189" s="9"/>
      <c r="E189" s="28" t="s">
        <v>693</v>
      </c>
      <c r="F189" s="98">
        <f>F190+F211+F204</f>
        <v>998963.9</v>
      </c>
      <c r="G189" s="98">
        <f>G190+G211+G204</f>
        <v>8703.699999999999</v>
      </c>
      <c r="H189" s="98">
        <f>H190+H211+H204</f>
        <v>14183.7</v>
      </c>
    </row>
    <row r="190" spans="1:8" ht="33.75">
      <c r="A190" s="9" t="s">
        <v>364</v>
      </c>
      <c r="B190" s="9" t="s">
        <v>479</v>
      </c>
      <c r="C190" s="36" t="s">
        <v>495</v>
      </c>
      <c r="D190" s="9"/>
      <c r="E190" s="39" t="s">
        <v>694</v>
      </c>
      <c r="F190" s="98">
        <f>F191</f>
        <v>5560.6</v>
      </c>
      <c r="G190" s="98">
        <f t="shared" si="30"/>
        <v>2800</v>
      </c>
      <c r="H190" s="98">
        <f t="shared" si="30"/>
        <v>2800</v>
      </c>
    </row>
    <row r="191" spans="1:8" ht="22.5">
      <c r="A191" s="9" t="s">
        <v>364</v>
      </c>
      <c r="B191" s="9" t="s">
        <v>479</v>
      </c>
      <c r="C191" s="36" t="s">
        <v>496</v>
      </c>
      <c r="D191" s="9"/>
      <c r="E191" s="28" t="s">
        <v>497</v>
      </c>
      <c r="F191" s="98">
        <f>F192+F201</f>
        <v>5560.6</v>
      </c>
      <c r="G191" s="98">
        <f>G192+G201</f>
        <v>2800</v>
      </c>
      <c r="H191" s="98">
        <f>H192+H201</f>
        <v>2800</v>
      </c>
    </row>
    <row r="192" spans="1:8" ht="12.75">
      <c r="A192" s="9" t="s">
        <v>364</v>
      </c>
      <c r="B192" s="9" t="s">
        <v>479</v>
      </c>
      <c r="C192" s="36" t="s">
        <v>498</v>
      </c>
      <c r="D192" s="9"/>
      <c r="E192" s="28" t="s">
        <v>670</v>
      </c>
      <c r="F192" s="98">
        <f>F193+F195+F199+F197</f>
        <v>4760.6</v>
      </c>
      <c r="G192" s="98">
        <f>G193+G195+G199+G197</f>
        <v>2800</v>
      </c>
      <c r="H192" s="98">
        <f>H193+H195+H199+H197</f>
        <v>2800</v>
      </c>
    </row>
    <row r="193" spans="1:8" ht="22.5" hidden="1">
      <c r="A193" s="9" t="s">
        <v>364</v>
      </c>
      <c r="B193" s="9" t="s">
        <v>479</v>
      </c>
      <c r="C193" s="36" t="s">
        <v>499</v>
      </c>
      <c r="D193" s="9"/>
      <c r="E193" s="28" t="s">
        <v>815</v>
      </c>
      <c r="F193" s="98">
        <f>F194</f>
        <v>0</v>
      </c>
      <c r="G193" s="98">
        <f>G194</f>
        <v>0</v>
      </c>
      <c r="H193" s="98">
        <f>H194</f>
        <v>0</v>
      </c>
    </row>
    <row r="194" spans="1:8" ht="22.5" hidden="1">
      <c r="A194" s="9" t="s">
        <v>364</v>
      </c>
      <c r="B194" s="9" t="s">
        <v>479</v>
      </c>
      <c r="C194" s="36" t="s">
        <v>499</v>
      </c>
      <c r="D194" s="9" t="s">
        <v>64</v>
      </c>
      <c r="E194" s="29" t="s">
        <v>381</v>
      </c>
      <c r="F194" s="98">
        <v>0</v>
      </c>
      <c r="G194" s="98">
        <v>0</v>
      </c>
      <c r="H194" s="98">
        <v>0</v>
      </c>
    </row>
    <row r="195" spans="1:8" ht="22.5">
      <c r="A195" s="9" t="s">
        <v>364</v>
      </c>
      <c r="B195" s="9" t="s">
        <v>479</v>
      </c>
      <c r="C195" s="36" t="s">
        <v>562</v>
      </c>
      <c r="D195" s="9"/>
      <c r="E195" s="28" t="s">
        <v>816</v>
      </c>
      <c r="F195" s="98">
        <f>F196</f>
        <v>760.6</v>
      </c>
      <c r="G195" s="98">
        <f>G196</f>
        <v>300</v>
      </c>
      <c r="H195" s="98">
        <f>H196</f>
        <v>300</v>
      </c>
    </row>
    <row r="196" spans="1:9" ht="21.75" customHeight="1">
      <c r="A196" s="9" t="s">
        <v>364</v>
      </c>
      <c r="B196" s="9" t="s">
        <v>479</v>
      </c>
      <c r="C196" s="36" t="s">
        <v>562</v>
      </c>
      <c r="D196" s="9" t="s">
        <v>64</v>
      </c>
      <c r="E196" s="29" t="s">
        <v>381</v>
      </c>
      <c r="F196" s="98">
        <f>150+400.6+210</f>
        <v>760.6</v>
      </c>
      <c r="G196" s="98">
        <v>300</v>
      </c>
      <c r="H196" s="98">
        <v>300</v>
      </c>
      <c r="I196" s="119"/>
    </row>
    <row r="197" spans="1:9" ht="22.5" hidden="1">
      <c r="A197" s="9" t="s">
        <v>364</v>
      </c>
      <c r="B197" s="9" t="s">
        <v>479</v>
      </c>
      <c r="C197" s="36" t="s">
        <v>881</v>
      </c>
      <c r="D197" s="9"/>
      <c r="E197" s="28" t="s">
        <v>882</v>
      </c>
      <c r="F197" s="98">
        <f>F198</f>
        <v>0</v>
      </c>
      <c r="G197" s="98">
        <f>G198</f>
        <v>0</v>
      </c>
      <c r="H197" s="98">
        <f>H198</f>
        <v>0</v>
      </c>
      <c r="I197" s="122"/>
    </row>
    <row r="198" spans="1:9" ht="22.5" hidden="1">
      <c r="A198" s="9" t="s">
        <v>364</v>
      </c>
      <c r="B198" s="9" t="s">
        <v>479</v>
      </c>
      <c r="C198" s="36" t="s">
        <v>881</v>
      </c>
      <c r="D198" s="9" t="s">
        <v>64</v>
      </c>
      <c r="E198" s="29" t="s">
        <v>381</v>
      </c>
      <c r="F198" s="98">
        <v>0</v>
      </c>
      <c r="G198" s="98">
        <v>0</v>
      </c>
      <c r="H198" s="98">
        <v>0</v>
      </c>
      <c r="I198" s="122"/>
    </row>
    <row r="199" spans="1:9" ht="33.75">
      <c r="A199" s="9" t="s">
        <v>364</v>
      </c>
      <c r="B199" s="9" t="s">
        <v>479</v>
      </c>
      <c r="C199" s="36" t="s">
        <v>634</v>
      </c>
      <c r="D199" s="9"/>
      <c r="E199" s="109" t="s">
        <v>695</v>
      </c>
      <c r="F199" s="98">
        <f>F200</f>
        <v>4000</v>
      </c>
      <c r="G199" s="98">
        <f>G200</f>
        <v>2500</v>
      </c>
      <c r="H199" s="98">
        <f>H200</f>
        <v>2500</v>
      </c>
      <c r="I199" s="122"/>
    </row>
    <row r="200" spans="1:9" ht="12.75">
      <c r="A200" s="9" t="s">
        <v>364</v>
      </c>
      <c r="B200" s="9" t="s">
        <v>479</v>
      </c>
      <c r="C200" s="36" t="s">
        <v>634</v>
      </c>
      <c r="D200" s="9" t="s">
        <v>93</v>
      </c>
      <c r="E200" s="29" t="s">
        <v>94</v>
      </c>
      <c r="F200" s="98">
        <f>2000+2000</f>
        <v>4000</v>
      </c>
      <c r="G200" s="98">
        <v>2500</v>
      </c>
      <c r="H200" s="98">
        <v>2500</v>
      </c>
      <c r="I200" s="122"/>
    </row>
    <row r="201" spans="1:9" ht="56.25">
      <c r="A201" s="9" t="s">
        <v>364</v>
      </c>
      <c r="B201" s="9" t="s">
        <v>479</v>
      </c>
      <c r="C201" s="36" t="s">
        <v>909</v>
      </c>
      <c r="D201" s="9"/>
      <c r="E201" s="29" t="s">
        <v>772</v>
      </c>
      <c r="F201" s="98">
        <f aca="true" t="shared" si="31" ref="F201:H202">F202</f>
        <v>800</v>
      </c>
      <c r="G201" s="98">
        <f t="shared" si="31"/>
        <v>0</v>
      </c>
      <c r="H201" s="98">
        <f t="shared" si="31"/>
        <v>0</v>
      </c>
      <c r="I201" s="122"/>
    </row>
    <row r="202" spans="1:9" ht="33.75">
      <c r="A202" s="9" t="s">
        <v>364</v>
      </c>
      <c r="B202" s="9" t="s">
        <v>479</v>
      </c>
      <c r="C202" s="36" t="s">
        <v>910</v>
      </c>
      <c r="D202" s="9"/>
      <c r="E202" s="28" t="s">
        <v>911</v>
      </c>
      <c r="F202" s="98">
        <f t="shared" si="31"/>
        <v>800</v>
      </c>
      <c r="G202" s="98">
        <f t="shared" si="31"/>
        <v>0</v>
      </c>
      <c r="H202" s="98">
        <f t="shared" si="31"/>
        <v>0</v>
      </c>
      <c r="I202" s="122"/>
    </row>
    <row r="203" spans="1:9" ht="22.5">
      <c r="A203" s="9" t="s">
        <v>364</v>
      </c>
      <c r="B203" s="9" t="s">
        <v>479</v>
      </c>
      <c r="C203" s="36" t="s">
        <v>910</v>
      </c>
      <c r="D203" s="9" t="s">
        <v>219</v>
      </c>
      <c r="E203" s="28" t="s">
        <v>248</v>
      </c>
      <c r="F203" s="98">
        <v>800</v>
      </c>
      <c r="G203" s="98">
        <v>0</v>
      </c>
      <c r="H203" s="98">
        <v>0</v>
      </c>
      <c r="I203" s="122"/>
    </row>
    <row r="204" spans="1:9" ht="22.5">
      <c r="A204" s="9" t="s">
        <v>364</v>
      </c>
      <c r="B204" s="9" t="s">
        <v>479</v>
      </c>
      <c r="C204" s="36" t="s">
        <v>637</v>
      </c>
      <c r="D204" s="9"/>
      <c r="E204" s="28" t="s">
        <v>638</v>
      </c>
      <c r="F204" s="98">
        <f aca="true" t="shared" si="32" ref="F204:H209">F205</f>
        <v>200</v>
      </c>
      <c r="G204" s="98">
        <f t="shared" si="32"/>
        <v>0</v>
      </c>
      <c r="H204" s="98">
        <f t="shared" si="32"/>
        <v>0</v>
      </c>
      <c r="I204" s="122"/>
    </row>
    <row r="205" spans="1:9" ht="12.75">
      <c r="A205" s="9" t="s">
        <v>364</v>
      </c>
      <c r="B205" s="9" t="s">
        <v>479</v>
      </c>
      <c r="C205" s="36" t="s">
        <v>785</v>
      </c>
      <c r="D205" s="9"/>
      <c r="E205" s="138" t="s">
        <v>771</v>
      </c>
      <c r="F205" s="98">
        <f t="shared" si="32"/>
        <v>200</v>
      </c>
      <c r="G205" s="98">
        <f t="shared" si="32"/>
        <v>0</v>
      </c>
      <c r="H205" s="98">
        <f t="shared" si="32"/>
        <v>0</v>
      </c>
      <c r="I205" s="122"/>
    </row>
    <row r="206" spans="1:9" ht="56.25">
      <c r="A206" s="9" t="s">
        <v>364</v>
      </c>
      <c r="B206" s="9" t="s">
        <v>479</v>
      </c>
      <c r="C206" s="36" t="s">
        <v>773</v>
      </c>
      <c r="D206" s="9"/>
      <c r="E206" s="29" t="s">
        <v>772</v>
      </c>
      <c r="F206" s="98">
        <f>F209+F207</f>
        <v>200</v>
      </c>
      <c r="G206" s="98">
        <f>G209+G207</f>
        <v>0</v>
      </c>
      <c r="H206" s="98">
        <f>H209+H207</f>
        <v>0</v>
      </c>
      <c r="I206" s="122"/>
    </row>
    <row r="207" spans="1:9" ht="33.75">
      <c r="A207" s="9" t="s">
        <v>364</v>
      </c>
      <c r="B207" s="9" t="s">
        <v>479</v>
      </c>
      <c r="C207" s="36" t="s">
        <v>894</v>
      </c>
      <c r="D207" s="9"/>
      <c r="E207" s="29" t="s">
        <v>774</v>
      </c>
      <c r="F207" s="98">
        <f>F208</f>
        <v>200</v>
      </c>
      <c r="G207" s="98">
        <f>G208</f>
        <v>0</v>
      </c>
      <c r="H207" s="98">
        <f>H208</f>
        <v>0</v>
      </c>
      <c r="I207" s="122"/>
    </row>
    <row r="208" spans="1:9" ht="18.75" customHeight="1">
      <c r="A208" s="9" t="s">
        <v>364</v>
      </c>
      <c r="B208" s="9" t="s">
        <v>479</v>
      </c>
      <c r="C208" s="36" t="s">
        <v>894</v>
      </c>
      <c r="D208" s="9" t="s">
        <v>64</v>
      </c>
      <c r="E208" s="29" t="s">
        <v>65</v>
      </c>
      <c r="F208" s="98">
        <v>200</v>
      </c>
      <c r="G208" s="98">
        <v>0</v>
      </c>
      <c r="H208" s="98">
        <v>0</v>
      </c>
      <c r="I208" s="122"/>
    </row>
    <row r="209" spans="1:9" ht="0.75" customHeight="1" hidden="1">
      <c r="A209" s="9" t="s">
        <v>364</v>
      </c>
      <c r="B209" s="9" t="s">
        <v>479</v>
      </c>
      <c r="C209" s="36" t="s">
        <v>893</v>
      </c>
      <c r="D209" s="9"/>
      <c r="E209" s="29" t="s">
        <v>892</v>
      </c>
      <c r="F209" s="98">
        <f t="shared" si="32"/>
        <v>0</v>
      </c>
      <c r="G209" s="98">
        <f t="shared" si="32"/>
        <v>0</v>
      </c>
      <c r="H209" s="98">
        <f t="shared" si="32"/>
        <v>0</v>
      </c>
      <c r="I209" s="122"/>
    </row>
    <row r="210" spans="1:9" ht="22.5" hidden="1">
      <c r="A210" s="9" t="s">
        <v>364</v>
      </c>
      <c r="B210" s="9" t="s">
        <v>479</v>
      </c>
      <c r="C210" s="36" t="s">
        <v>893</v>
      </c>
      <c r="D210" s="9" t="s">
        <v>64</v>
      </c>
      <c r="E210" s="29" t="s">
        <v>65</v>
      </c>
      <c r="F210" s="98">
        <f>200-200</f>
        <v>0</v>
      </c>
      <c r="G210" s="98">
        <v>0</v>
      </c>
      <c r="H210" s="98">
        <v>0</v>
      </c>
      <c r="I210" s="122"/>
    </row>
    <row r="211" spans="1:9" ht="22.5">
      <c r="A211" s="9" t="s">
        <v>364</v>
      </c>
      <c r="B211" s="9" t="s">
        <v>479</v>
      </c>
      <c r="C211" s="36" t="s">
        <v>757</v>
      </c>
      <c r="D211" s="9"/>
      <c r="E211" s="39" t="s">
        <v>758</v>
      </c>
      <c r="F211" s="98">
        <f>F212</f>
        <v>993203.3</v>
      </c>
      <c r="G211" s="98">
        <f>G212</f>
        <v>5903.699999999999</v>
      </c>
      <c r="H211" s="98">
        <f>H212</f>
        <v>11383.7</v>
      </c>
      <c r="I211" s="122"/>
    </row>
    <row r="212" spans="1:9" ht="22.5">
      <c r="A212" s="9" t="s">
        <v>364</v>
      </c>
      <c r="B212" s="9" t="s">
        <v>479</v>
      </c>
      <c r="C212" s="36" t="s">
        <v>759</v>
      </c>
      <c r="D212" s="9"/>
      <c r="E212" s="28" t="s">
        <v>763</v>
      </c>
      <c r="F212" s="98">
        <f>F216+F213+F221+F224</f>
        <v>993203.3</v>
      </c>
      <c r="G212" s="98">
        <f>G216+G213+G221+G224</f>
        <v>5903.699999999999</v>
      </c>
      <c r="H212" s="98">
        <f>H216+H213+H221+H224</f>
        <v>11383.7</v>
      </c>
      <c r="I212" s="122"/>
    </row>
    <row r="213" spans="1:9" ht="22.5">
      <c r="A213" s="9" t="s">
        <v>364</v>
      </c>
      <c r="B213" s="9" t="s">
        <v>479</v>
      </c>
      <c r="C213" s="36" t="s">
        <v>837</v>
      </c>
      <c r="D213" s="9"/>
      <c r="E213" s="109" t="s">
        <v>262</v>
      </c>
      <c r="F213" s="98">
        <f aca="true" t="shared" si="33" ref="F213:H214">F214</f>
        <v>485249.7</v>
      </c>
      <c r="G213" s="98">
        <f t="shared" si="33"/>
        <v>0</v>
      </c>
      <c r="H213" s="98">
        <f t="shared" si="33"/>
        <v>0</v>
      </c>
      <c r="I213" s="122"/>
    </row>
    <row r="214" spans="1:9" ht="22.5">
      <c r="A214" s="9" t="s">
        <v>364</v>
      </c>
      <c r="B214" s="9" t="s">
        <v>479</v>
      </c>
      <c r="C214" s="36" t="s">
        <v>838</v>
      </c>
      <c r="D214" s="9"/>
      <c r="E214" s="28" t="s">
        <v>839</v>
      </c>
      <c r="F214" s="98">
        <f t="shared" si="33"/>
        <v>485249.7</v>
      </c>
      <c r="G214" s="98">
        <f t="shared" si="33"/>
        <v>0</v>
      </c>
      <c r="H214" s="98">
        <f t="shared" si="33"/>
        <v>0</v>
      </c>
      <c r="I214" s="122"/>
    </row>
    <row r="215" spans="1:9" ht="22.5">
      <c r="A215" s="9" t="s">
        <v>364</v>
      </c>
      <c r="B215" s="9" t="s">
        <v>479</v>
      </c>
      <c r="C215" s="36" t="s">
        <v>838</v>
      </c>
      <c r="D215" s="9" t="s">
        <v>219</v>
      </c>
      <c r="E215" s="28" t="s">
        <v>248</v>
      </c>
      <c r="F215" s="98">
        <v>485249.7</v>
      </c>
      <c r="G215" s="98"/>
      <c r="H215" s="98"/>
      <c r="I215" s="122"/>
    </row>
    <row r="216" spans="1:9" ht="33.75">
      <c r="A216" s="9" t="s">
        <v>364</v>
      </c>
      <c r="B216" s="9" t="s">
        <v>479</v>
      </c>
      <c r="C216" s="36" t="s">
        <v>760</v>
      </c>
      <c r="D216" s="9"/>
      <c r="E216" s="29" t="s">
        <v>299</v>
      </c>
      <c r="F216" s="98">
        <f>F217</f>
        <v>53916.6</v>
      </c>
      <c r="G216" s="98">
        <f>G217</f>
        <v>0</v>
      </c>
      <c r="H216" s="98">
        <f>H217</f>
        <v>0</v>
      </c>
      <c r="I216" s="122"/>
    </row>
    <row r="217" spans="1:9" ht="33.75">
      <c r="A217" s="9" t="s">
        <v>364</v>
      </c>
      <c r="B217" s="9" t="s">
        <v>479</v>
      </c>
      <c r="C217" s="36" t="s">
        <v>761</v>
      </c>
      <c r="D217" s="9"/>
      <c r="E217" s="28" t="s">
        <v>762</v>
      </c>
      <c r="F217" s="98">
        <f>F218+F219</f>
        <v>53916.6</v>
      </c>
      <c r="G217" s="98">
        <f>G218+G219</f>
        <v>0</v>
      </c>
      <c r="H217" s="98">
        <f>H218+H219</f>
        <v>0</v>
      </c>
      <c r="I217" s="122"/>
    </row>
    <row r="218" spans="1:9" ht="20.25" customHeight="1">
      <c r="A218" s="9" t="s">
        <v>364</v>
      </c>
      <c r="B218" s="9" t="s">
        <v>479</v>
      </c>
      <c r="C218" s="36" t="s">
        <v>761</v>
      </c>
      <c r="D218" s="9" t="s">
        <v>219</v>
      </c>
      <c r="E218" s="28" t="s">
        <v>248</v>
      </c>
      <c r="F218" s="98">
        <v>53916.6</v>
      </c>
      <c r="G218" s="98">
        <v>0</v>
      </c>
      <c r="H218" s="98">
        <v>0</v>
      </c>
      <c r="I218" s="122"/>
    </row>
    <row r="219" spans="1:9" ht="33.75" hidden="1">
      <c r="A219" s="9" t="s">
        <v>364</v>
      </c>
      <c r="B219" s="9" t="s">
        <v>479</v>
      </c>
      <c r="C219" s="36" t="s">
        <v>883</v>
      </c>
      <c r="D219" s="9"/>
      <c r="E219" s="28" t="s">
        <v>884</v>
      </c>
      <c r="F219" s="98">
        <f>F220</f>
        <v>0</v>
      </c>
      <c r="G219" s="98">
        <f>G220</f>
        <v>0</v>
      </c>
      <c r="H219" s="98">
        <f>H220</f>
        <v>0</v>
      </c>
      <c r="I219" s="122"/>
    </row>
    <row r="220" spans="1:9" ht="22.5" hidden="1">
      <c r="A220" s="9" t="s">
        <v>364</v>
      </c>
      <c r="B220" s="9" t="s">
        <v>479</v>
      </c>
      <c r="C220" s="36" t="s">
        <v>883</v>
      </c>
      <c r="D220" s="9" t="s">
        <v>219</v>
      </c>
      <c r="E220" s="28" t="s">
        <v>248</v>
      </c>
      <c r="F220" s="98">
        <f>13243.1-13243.1</f>
        <v>0</v>
      </c>
      <c r="G220" s="98">
        <v>0</v>
      </c>
      <c r="H220" s="98">
        <v>0</v>
      </c>
      <c r="I220" s="122">
        <v>-13243.1</v>
      </c>
    </row>
    <row r="221" spans="1:9" ht="12.75">
      <c r="A221" s="9" t="s">
        <v>364</v>
      </c>
      <c r="B221" s="9" t="s">
        <v>479</v>
      </c>
      <c r="C221" s="36" t="s">
        <v>898</v>
      </c>
      <c r="D221" s="9"/>
      <c r="E221" s="28" t="s">
        <v>670</v>
      </c>
      <c r="F221" s="98">
        <f aca="true" t="shared" si="34" ref="F221:H222">F222</f>
        <v>0</v>
      </c>
      <c r="G221" s="98">
        <f t="shared" si="34"/>
        <v>5903.699999999999</v>
      </c>
      <c r="H221" s="98">
        <f t="shared" si="34"/>
        <v>11383.7</v>
      </c>
      <c r="I221" s="122"/>
    </row>
    <row r="222" spans="1:9" ht="22.5">
      <c r="A222" s="9" t="s">
        <v>364</v>
      </c>
      <c r="B222" s="9" t="s">
        <v>479</v>
      </c>
      <c r="C222" s="36" t="s">
        <v>899</v>
      </c>
      <c r="D222" s="9"/>
      <c r="E222" s="28" t="s">
        <v>900</v>
      </c>
      <c r="F222" s="98">
        <f t="shared" si="34"/>
        <v>0</v>
      </c>
      <c r="G222" s="98">
        <f t="shared" si="34"/>
        <v>5903.699999999999</v>
      </c>
      <c r="H222" s="98">
        <f t="shared" si="34"/>
        <v>11383.7</v>
      </c>
      <c r="I222" s="122"/>
    </row>
    <row r="223" spans="1:9" ht="12.75">
      <c r="A223" s="9" t="s">
        <v>364</v>
      </c>
      <c r="B223" s="9" t="s">
        <v>479</v>
      </c>
      <c r="C223" s="36" t="s">
        <v>899</v>
      </c>
      <c r="D223" s="9" t="s">
        <v>93</v>
      </c>
      <c r="E223" s="29" t="s">
        <v>94</v>
      </c>
      <c r="F223" s="98">
        <v>0</v>
      </c>
      <c r="G223" s="98">
        <f>22484.8-840-15741.1</f>
        <v>5903.699999999999</v>
      </c>
      <c r="H223" s="98">
        <f>12223.7-840</f>
        <v>11383.7</v>
      </c>
      <c r="I223" s="122">
        <f>-15741.1</f>
        <v>-15741.1</v>
      </c>
    </row>
    <row r="224" spans="1:9" ht="33.75">
      <c r="A224" s="9" t="s">
        <v>364</v>
      </c>
      <c r="B224" s="9" t="s">
        <v>479</v>
      </c>
      <c r="C224" s="36" t="s">
        <v>922</v>
      </c>
      <c r="D224" s="9"/>
      <c r="E224" s="28" t="s">
        <v>923</v>
      </c>
      <c r="F224" s="98">
        <f>F225</f>
        <v>454037</v>
      </c>
      <c r="G224" s="98">
        <f>G225</f>
        <v>0</v>
      </c>
      <c r="H224" s="98">
        <f>H225</f>
        <v>0</v>
      </c>
      <c r="I224" s="122"/>
    </row>
    <row r="225" spans="1:9" ht="33.75">
      <c r="A225" s="9" t="s">
        <v>364</v>
      </c>
      <c r="B225" s="9" t="s">
        <v>479</v>
      </c>
      <c r="C225" s="36" t="s">
        <v>924</v>
      </c>
      <c r="D225" s="9"/>
      <c r="E225" s="28" t="s">
        <v>925</v>
      </c>
      <c r="F225" s="98">
        <f>F226+F228+F230</f>
        <v>454037</v>
      </c>
      <c r="G225" s="98">
        <f>G226+G228+G230</f>
        <v>0</v>
      </c>
      <c r="H225" s="98">
        <f>H226+H228+H230</f>
        <v>0</v>
      </c>
      <c r="I225" s="122"/>
    </row>
    <row r="226" spans="1:9" ht="33.75">
      <c r="A226" s="9" t="s">
        <v>364</v>
      </c>
      <c r="B226" s="9" t="s">
        <v>479</v>
      </c>
      <c r="C226" s="36" t="s">
        <v>926</v>
      </c>
      <c r="D226" s="9"/>
      <c r="E226" s="28" t="s">
        <v>927</v>
      </c>
      <c r="F226" s="98">
        <f>F227</f>
        <v>321608</v>
      </c>
      <c r="G226" s="98">
        <f>G227</f>
        <v>0</v>
      </c>
      <c r="H226" s="98">
        <f>H227</f>
        <v>0</v>
      </c>
      <c r="I226" s="122"/>
    </row>
    <row r="227" spans="1:9" ht="22.5">
      <c r="A227" s="9" t="s">
        <v>364</v>
      </c>
      <c r="B227" s="9" t="s">
        <v>479</v>
      </c>
      <c r="C227" s="36" t="s">
        <v>926</v>
      </c>
      <c r="D227" s="9" t="s">
        <v>219</v>
      </c>
      <c r="E227" s="28" t="s">
        <v>248</v>
      </c>
      <c r="F227" s="98">
        <v>321608</v>
      </c>
      <c r="G227" s="98">
        <v>0</v>
      </c>
      <c r="H227" s="98">
        <v>0</v>
      </c>
      <c r="I227" s="122"/>
    </row>
    <row r="228" spans="1:9" ht="22.5">
      <c r="A228" s="9" t="s">
        <v>364</v>
      </c>
      <c r="B228" s="9" t="s">
        <v>479</v>
      </c>
      <c r="C228" s="36" t="s">
        <v>928</v>
      </c>
      <c r="D228" s="9"/>
      <c r="E228" s="28" t="s">
        <v>929</v>
      </c>
      <c r="F228" s="98">
        <f>F229</f>
        <v>119185.9</v>
      </c>
      <c r="G228" s="98">
        <f>G229</f>
        <v>0</v>
      </c>
      <c r="H228" s="98">
        <f>H229</f>
        <v>0</v>
      </c>
      <c r="I228" s="122"/>
    </row>
    <row r="229" spans="1:9" ht="22.5">
      <c r="A229" s="9" t="s">
        <v>364</v>
      </c>
      <c r="B229" s="9" t="s">
        <v>479</v>
      </c>
      <c r="C229" s="36" t="s">
        <v>928</v>
      </c>
      <c r="D229" s="9" t="s">
        <v>219</v>
      </c>
      <c r="E229" s="28" t="s">
        <v>248</v>
      </c>
      <c r="F229" s="98">
        <v>119185.9</v>
      </c>
      <c r="G229" s="98">
        <v>0</v>
      </c>
      <c r="H229" s="98">
        <v>0</v>
      </c>
      <c r="I229" s="122"/>
    </row>
    <row r="230" spans="1:9" ht="22.5">
      <c r="A230" s="9" t="s">
        <v>364</v>
      </c>
      <c r="B230" s="9" t="s">
        <v>479</v>
      </c>
      <c r="C230" s="36" t="s">
        <v>930</v>
      </c>
      <c r="D230" s="9"/>
      <c r="E230" s="28" t="s">
        <v>931</v>
      </c>
      <c r="F230" s="98">
        <f>F231</f>
        <v>13243.1</v>
      </c>
      <c r="G230" s="98">
        <f>G231</f>
        <v>0</v>
      </c>
      <c r="H230" s="98">
        <f>H231</f>
        <v>0</v>
      </c>
      <c r="I230" s="122"/>
    </row>
    <row r="231" spans="1:9" ht="22.5">
      <c r="A231" s="9" t="s">
        <v>364</v>
      </c>
      <c r="B231" s="9" t="s">
        <v>479</v>
      </c>
      <c r="C231" s="36" t="s">
        <v>930</v>
      </c>
      <c r="D231" s="9" t="s">
        <v>219</v>
      </c>
      <c r="E231" s="28" t="s">
        <v>248</v>
      </c>
      <c r="F231" s="98">
        <v>13243.1</v>
      </c>
      <c r="G231" s="98">
        <v>0</v>
      </c>
      <c r="H231" s="98">
        <v>0</v>
      </c>
      <c r="I231" s="122"/>
    </row>
    <row r="232" spans="1:9" ht="12.75">
      <c r="A232" s="15" t="s">
        <v>364</v>
      </c>
      <c r="B232" s="15" t="s">
        <v>635</v>
      </c>
      <c r="C232" s="34"/>
      <c r="D232" s="15"/>
      <c r="E232" s="30" t="s">
        <v>636</v>
      </c>
      <c r="F232" s="107">
        <f>F239+F233</f>
        <v>11603.380000000001</v>
      </c>
      <c r="G232" s="107">
        <f>G239+G233</f>
        <v>3235</v>
      </c>
      <c r="H232" s="107">
        <f>H239+H233</f>
        <v>3235</v>
      </c>
      <c r="I232" s="122"/>
    </row>
    <row r="233" spans="1:9" ht="22.5">
      <c r="A233" s="9" t="s">
        <v>364</v>
      </c>
      <c r="B233" s="9" t="s">
        <v>635</v>
      </c>
      <c r="C233" s="36" t="s">
        <v>314</v>
      </c>
      <c r="D233" s="9"/>
      <c r="E233" s="29" t="s">
        <v>706</v>
      </c>
      <c r="F233" s="98">
        <f>F234</f>
        <v>900</v>
      </c>
      <c r="G233" s="98">
        <f aca="true" t="shared" si="35" ref="G233:H237">G234</f>
        <v>0</v>
      </c>
      <c r="H233" s="98">
        <f t="shared" si="35"/>
        <v>0</v>
      </c>
      <c r="I233" s="122"/>
    </row>
    <row r="234" spans="1:9" ht="12.75">
      <c r="A234" s="9" t="s">
        <v>364</v>
      </c>
      <c r="B234" s="9" t="s">
        <v>635</v>
      </c>
      <c r="C234" s="36" t="s">
        <v>178</v>
      </c>
      <c r="D234" s="9"/>
      <c r="E234" s="40" t="s">
        <v>352</v>
      </c>
      <c r="F234" s="98">
        <f>F235</f>
        <v>900</v>
      </c>
      <c r="G234" s="98">
        <f t="shared" si="35"/>
        <v>0</v>
      </c>
      <c r="H234" s="98">
        <f t="shared" si="35"/>
        <v>0</v>
      </c>
      <c r="I234" s="122"/>
    </row>
    <row r="235" spans="1:9" ht="22.5">
      <c r="A235" s="9" t="s">
        <v>364</v>
      </c>
      <c r="B235" s="9" t="s">
        <v>635</v>
      </c>
      <c r="C235" s="36" t="s">
        <v>179</v>
      </c>
      <c r="D235" s="9"/>
      <c r="E235" s="29" t="s">
        <v>171</v>
      </c>
      <c r="F235" s="98">
        <f>F236</f>
        <v>900</v>
      </c>
      <c r="G235" s="98">
        <f t="shared" si="35"/>
        <v>0</v>
      </c>
      <c r="H235" s="98">
        <f t="shared" si="35"/>
        <v>0</v>
      </c>
      <c r="I235" s="122"/>
    </row>
    <row r="236" spans="1:9" ht="56.25">
      <c r="A236" s="9" t="s">
        <v>364</v>
      </c>
      <c r="B236" s="9" t="s">
        <v>635</v>
      </c>
      <c r="C236" s="36" t="s">
        <v>895</v>
      </c>
      <c r="D236" s="9"/>
      <c r="E236" s="29" t="s">
        <v>772</v>
      </c>
      <c r="F236" s="98">
        <f>F237</f>
        <v>900</v>
      </c>
      <c r="G236" s="98">
        <f t="shared" si="35"/>
        <v>0</v>
      </c>
      <c r="H236" s="98">
        <f t="shared" si="35"/>
        <v>0</v>
      </c>
      <c r="I236" s="122"/>
    </row>
    <row r="237" spans="1:9" ht="22.5">
      <c r="A237" s="9" t="s">
        <v>364</v>
      </c>
      <c r="B237" s="9" t="s">
        <v>635</v>
      </c>
      <c r="C237" s="36" t="s">
        <v>912</v>
      </c>
      <c r="D237" s="9"/>
      <c r="E237" s="28" t="s">
        <v>913</v>
      </c>
      <c r="F237" s="98">
        <f>F238</f>
        <v>900</v>
      </c>
      <c r="G237" s="98">
        <f t="shared" si="35"/>
        <v>0</v>
      </c>
      <c r="H237" s="98">
        <f t="shared" si="35"/>
        <v>0</v>
      </c>
      <c r="I237" s="122"/>
    </row>
    <row r="238" spans="1:9" ht="22.5">
      <c r="A238" s="9" t="s">
        <v>364</v>
      </c>
      <c r="B238" s="9" t="s">
        <v>635</v>
      </c>
      <c r="C238" s="36" t="s">
        <v>912</v>
      </c>
      <c r="D238" s="9" t="s">
        <v>64</v>
      </c>
      <c r="E238" s="29" t="s">
        <v>381</v>
      </c>
      <c r="F238" s="98">
        <v>900</v>
      </c>
      <c r="G238" s="98">
        <v>0</v>
      </c>
      <c r="H238" s="98">
        <v>0</v>
      </c>
      <c r="I238" s="122"/>
    </row>
    <row r="239" spans="1:9" ht="33.75">
      <c r="A239" s="9" t="s">
        <v>364</v>
      </c>
      <c r="B239" s="9" t="s">
        <v>635</v>
      </c>
      <c r="C239" s="36" t="s">
        <v>494</v>
      </c>
      <c r="D239" s="9"/>
      <c r="E239" s="28" t="s">
        <v>693</v>
      </c>
      <c r="F239" s="98">
        <f>F240+F266</f>
        <v>10703.380000000001</v>
      </c>
      <c r="G239" s="98">
        <f>G240+G266</f>
        <v>3235</v>
      </c>
      <c r="H239" s="98">
        <f>H240+H266</f>
        <v>3235</v>
      </c>
      <c r="I239" s="122"/>
    </row>
    <row r="240" spans="1:9" ht="21" customHeight="1">
      <c r="A240" s="9" t="s">
        <v>364</v>
      </c>
      <c r="B240" s="9" t="s">
        <v>635</v>
      </c>
      <c r="C240" s="36" t="s">
        <v>637</v>
      </c>
      <c r="D240" s="9"/>
      <c r="E240" s="28" t="s">
        <v>638</v>
      </c>
      <c r="F240" s="98">
        <f>F241+F254+F248</f>
        <v>5886.58</v>
      </c>
      <c r="G240" s="98">
        <f>G241+G254+G248</f>
        <v>2300</v>
      </c>
      <c r="H240" s="98">
        <f>H241+H254+H248</f>
        <v>2300</v>
      </c>
      <c r="I240" s="122"/>
    </row>
    <row r="241" spans="1:9" ht="22.5" hidden="1">
      <c r="A241" s="9" t="s">
        <v>364</v>
      </c>
      <c r="B241" s="9" t="s">
        <v>635</v>
      </c>
      <c r="C241" s="36" t="s">
        <v>647</v>
      </c>
      <c r="D241" s="9"/>
      <c r="E241" s="28" t="s">
        <v>649</v>
      </c>
      <c r="F241" s="98">
        <f>F245+F242</f>
        <v>0</v>
      </c>
      <c r="G241" s="98">
        <f>G245+G242</f>
        <v>0</v>
      </c>
      <c r="H241" s="98">
        <f>H245+H242</f>
        <v>0</v>
      </c>
      <c r="I241" s="122"/>
    </row>
    <row r="242" spans="1:9" ht="22.5" hidden="1">
      <c r="A242" s="9" t="s">
        <v>364</v>
      </c>
      <c r="B242" s="9" t="s">
        <v>635</v>
      </c>
      <c r="C242" s="36" t="s">
        <v>658</v>
      </c>
      <c r="D242" s="9"/>
      <c r="E242" s="109" t="s">
        <v>262</v>
      </c>
      <c r="F242" s="98">
        <f aca="true" t="shared" si="36" ref="F242:H243">F243</f>
        <v>0</v>
      </c>
      <c r="G242" s="98">
        <f t="shared" si="36"/>
        <v>0</v>
      </c>
      <c r="H242" s="98">
        <f t="shared" si="36"/>
        <v>0</v>
      </c>
      <c r="I242" s="122"/>
    </row>
    <row r="243" spans="1:9" ht="22.5" hidden="1">
      <c r="A243" s="9" t="s">
        <v>364</v>
      </c>
      <c r="B243" s="9" t="s">
        <v>635</v>
      </c>
      <c r="C243" s="36" t="s">
        <v>659</v>
      </c>
      <c r="D243" s="9"/>
      <c r="E243" s="28" t="s">
        <v>660</v>
      </c>
      <c r="F243" s="98">
        <f t="shared" si="36"/>
        <v>0</v>
      </c>
      <c r="G243" s="98">
        <f t="shared" si="36"/>
        <v>0</v>
      </c>
      <c r="H243" s="98">
        <f t="shared" si="36"/>
        <v>0</v>
      </c>
      <c r="I243" s="122"/>
    </row>
    <row r="244" spans="1:9" ht="22.5" hidden="1">
      <c r="A244" s="9" t="s">
        <v>364</v>
      </c>
      <c r="B244" s="9" t="s">
        <v>635</v>
      </c>
      <c r="C244" s="36" t="s">
        <v>659</v>
      </c>
      <c r="D244" s="9" t="s">
        <v>64</v>
      </c>
      <c r="E244" s="29" t="s">
        <v>381</v>
      </c>
      <c r="F244" s="98"/>
      <c r="G244" s="98"/>
      <c r="H244" s="98"/>
      <c r="I244" s="122"/>
    </row>
    <row r="245" spans="1:9" ht="12.75" hidden="1">
      <c r="A245" s="9" t="s">
        <v>364</v>
      </c>
      <c r="B245" s="9" t="s">
        <v>635</v>
      </c>
      <c r="C245" s="36" t="s">
        <v>648</v>
      </c>
      <c r="D245" s="9"/>
      <c r="E245" s="28" t="s">
        <v>670</v>
      </c>
      <c r="F245" s="98">
        <f aca="true" t="shared" si="37" ref="F245:H246">F246</f>
        <v>0</v>
      </c>
      <c r="G245" s="98">
        <f t="shared" si="37"/>
        <v>0</v>
      </c>
      <c r="H245" s="98">
        <f t="shared" si="37"/>
        <v>0</v>
      </c>
      <c r="I245" s="122"/>
    </row>
    <row r="246" spans="1:9" ht="22.5" hidden="1">
      <c r="A246" s="9" t="s">
        <v>364</v>
      </c>
      <c r="B246" s="9" t="s">
        <v>635</v>
      </c>
      <c r="C246" s="36" t="s">
        <v>650</v>
      </c>
      <c r="D246" s="9"/>
      <c r="E246" s="28" t="s">
        <v>651</v>
      </c>
      <c r="F246" s="98">
        <f t="shared" si="37"/>
        <v>0</v>
      </c>
      <c r="G246" s="98">
        <f t="shared" si="37"/>
        <v>0</v>
      </c>
      <c r="H246" s="98">
        <f t="shared" si="37"/>
        <v>0</v>
      </c>
      <c r="I246" s="122"/>
    </row>
    <row r="247" spans="1:9" ht="22.5" hidden="1">
      <c r="A247" s="9" t="s">
        <v>364</v>
      </c>
      <c r="B247" s="9" t="s">
        <v>635</v>
      </c>
      <c r="C247" s="36" t="s">
        <v>650</v>
      </c>
      <c r="D247" s="9" t="s">
        <v>64</v>
      </c>
      <c r="E247" s="29" t="s">
        <v>381</v>
      </c>
      <c r="F247" s="98"/>
      <c r="G247" s="98"/>
      <c r="H247" s="98"/>
      <c r="I247" s="122"/>
    </row>
    <row r="248" spans="1:9" ht="22.5">
      <c r="A248" s="9" t="s">
        <v>364</v>
      </c>
      <c r="B248" s="9" t="s">
        <v>635</v>
      </c>
      <c r="C248" s="36" t="s">
        <v>764</v>
      </c>
      <c r="D248" s="9"/>
      <c r="E248" s="29" t="s">
        <v>769</v>
      </c>
      <c r="F248" s="98">
        <f>F249</f>
        <v>3225</v>
      </c>
      <c r="G248" s="98">
        <f>G249</f>
        <v>2300</v>
      </c>
      <c r="H248" s="98">
        <f>H249</f>
        <v>2300</v>
      </c>
      <c r="I248" s="122"/>
    </row>
    <row r="249" spans="1:9" ht="12.75">
      <c r="A249" s="9" t="s">
        <v>364</v>
      </c>
      <c r="B249" s="9" t="s">
        <v>635</v>
      </c>
      <c r="C249" s="36" t="s">
        <v>765</v>
      </c>
      <c r="D249" s="9"/>
      <c r="E249" s="28" t="s">
        <v>670</v>
      </c>
      <c r="F249" s="98">
        <f>F250+F252</f>
        <v>3225</v>
      </c>
      <c r="G249" s="98">
        <f>G250+G252</f>
        <v>2300</v>
      </c>
      <c r="H249" s="98">
        <f>H250+H252</f>
        <v>2300</v>
      </c>
      <c r="I249" s="122"/>
    </row>
    <row r="250" spans="1:9" ht="12.75">
      <c r="A250" s="9" t="s">
        <v>364</v>
      </c>
      <c r="B250" s="9" t="s">
        <v>635</v>
      </c>
      <c r="C250" s="36" t="s">
        <v>766</v>
      </c>
      <c r="D250" s="9"/>
      <c r="E250" s="29" t="s">
        <v>768</v>
      </c>
      <c r="F250" s="98">
        <f>F251</f>
        <v>1470</v>
      </c>
      <c r="G250" s="98">
        <f>G251</f>
        <v>1000</v>
      </c>
      <c r="H250" s="98">
        <f>H251</f>
        <v>1000</v>
      </c>
      <c r="I250" s="122"/>
    </row>
    <row r="251" spans="1:9" ht="22.5">
      <c r="A251" s="9" t="s">
        <v>364</v>
      </c>
      <c r="B251" s="9" t="s">
        <v>635</v>
      </c>
      <c r="C251" s="36" t="s">
        <v>766</v>
      </c>
      <c r="D251" s="9" t="s">
        <v>64</v>
      </c>
      <c r="E251" s="29" t="s">
        <v>381</v>
      </c>
      <c r="F251" s="98">
        <f>150+770+500+50</f>
        <v>1470</v>
      </c>
      <c r="G251" s="98">
        <v>1000</v>
      </c>
      <c r="H251" s="98">
        <v>1000</v>
      </c>
      <c r="I251" s="122"/>
    </row>
    <row r="252" spans="1:9" ht="12.75">
      <c r="A252" s="9" t="s">
        <v>364</v>
      </c>
      <c r="B252" s="9" t="s">
        <v>635</v>
      </c>
      <c r="C252" s="36" t="s">
        <v>767</v>
      </c>
      <c r="D252" s="9"/>
      <c r="E252" s="29" t="s">
        <v>770</v>
      </c>
      <c r="F252" s="98">
        <f>F253</f>
        <v>1755</v>
      </c>
      <c r="G252" s="98">
        <f>G253</f>
        <v>1300</v>
      </c>
      <c r="H252" s="98">
        <f>H253</f>
        <v>1300</v>
      </c>
      <c r="I252" s="122"/>
    </row>
    <row r="253" spans="1:9" ht="22.5">
      <c r="A253" s="9" t="s">
        <v>364</v>
      </c>
      <c r="B253" s="9" t="s">
        <v>635</v>
      </c>
      <c r="C253" s="36" t="s">
        <v>767</v>
      </c>
      <c r="D253" s="9" t="s">
        <v>64</v>
      </c>
      <c r="E253" s="29" t="s">
        <v>381</v>
      </c>
      <c r="F253" s="98">
        <f>650+600+300+75+130</f>
        <v>1755</v>
      </c>
      <c r="G253" s="98">
        <v>1300</v>
      </c>
      <c r="H253" s="98">
        <v>1300</v>
      </c>
      <c r="I253" s="122"/>
    </row>
    <row r="254" spans="1:9" ht="12.75">
      <c r="A254" s="9" t="s">
        <v>364</v>
      </c>
      <c r="B254" s="9" t="s">
        <v>635</v>
      </c>
      <c r="C254" s="36" t="s">
        <v>785</v>
      </c>
      <c r="D254" s="9"/>
      <c r="E254" s="138" t="s">
        <v>771</v>
      </c>
      <c r="F254" s="98">
        <f>F261+F255</f>
        <v>2661.58</v>
      </c>
      <c r="G254" s="98">
        <f>G261+G255</f>
        <v>0</v>
      </c>
      <c r="H254" s="98">
        <f>H261+H255</f>
        <v>0</v>
      </c>
      <c r="I254" s="122"/>
    </row>
    <row r="255" spans="1:9" ht="22.5">
      <c r="A255" s="9" t="s">
        <v>364</v>
      </c>
      <c r="B255" s="9" t="s">
        <v>635</v>
      </c>
      <c r="C255" s="36" t="s">
        <v>843</v>
      </c>
      <c r="D255" s="9"/>
      <c r="E255" s="28" t="s">
        <v>262</v>
      </c>
      <c r="F255" s="98">
        <f>F256+F259</f>
        <v>594.58</v>
      </c>
      <c r="G255" s="98">
        <f>G256+G259</f>
        <v>0</v>
      </c>
      <c r="H255" s="98">
        <f>H256+H259</f>
        <v>0</v>
      </c>
      <c r="I255" s="122"/>
    </row>
    <row r="256" spans="1:9" ht="22.5">
      <c r="A256" s="9" t="s">
        <v>364</v>
      </c>
      <c r="B256" s="9" t="s">
        <v>635</v>
      </c>
      <c r="C256" s="36" t="s">
        <v>939</v>
      </c>
      <c r="D256" s="9"/>
      <c r="E256" s="190" t="s">
        <v>844</v>
      </c>
      <c r="F256" s="98">
        <f>F258</f>
        <v>594.58</v>
      </c>
      <c r="G256" s="98">
        <f>G258</f>
        <v>0</v>
      </c>
      <c r="H256" s="98">
        <f>H258</f>
        <v>0</v>
      </c>
      <c r="I256" s="122"/>
    </row>
    <row r="257" spans="1:9" ht="33.75">
      <c r="A257" s="9" t="s">
        <v>364</v>
      </c>
      <c r="B257" s="9" t="s">
        <v>635</v>
      </c>
      <c r="C257" s="36" t="s">
        <v>936</v>
      </c>
      <c r="D257" s="9"/>
      <c r="E257" s="190" t="s">
        <v>938</v>
      </c>
      <c r="F257" s="98">
        <f>F258</f>
        <v>594.58</v>
      </c>
      <c r="G257" s="98">
        <f>G258</f>
        <v>0</v>
      </c>
      <c r="H257" s="98">
        <f>H258</f>
        <v>0</v>
      </c>
      <c r="I257" s="122"/>
    </row>
    <row r="258" spans="1:9" ht="21.75" customHeight="1">
      <c r="A258" s="9" t="s">
        <v>364</v>
      </c>
      <c r="B258" s="9" t="s">
        <v>635</v>
      </c>
      <c r="C258" s="36" t="s">
        <v>936</v>
      </c>
      <c r="D258" s="9" t="s">
        <v>64</v>
      </c>
      <c r="E258" s="29" t="s">
        <v>65</v>
      </c>
      <c r="F258" s="98">
        <v>594.58</v>
      </c>
      <c r="G258" s="98">
        <v>0</v>
      </c>
      <c r="H258" s="98">
        <v>0</v>
      </c>
      <c r="I258" s="122"/>
    </row>
    <row r="259" spans="1:9" ht="45" hidden="1">
      <c r="A259" s="9" t="s">
        <v>364</v>
      </c>
      <c r="B259" s="9" t="s">
        <v>635</v>
      </c>
      <c r="C259" s="36" t="s">
        <v>937</v>
      </c>
      <c r="D259" s="9"/>
      <c r="E259" s="29" t="s">
        <v>870</v>
      </c>
      <c r="F259" s="98">
        <f>F260</f>
        <v>0</v>
      </c>
      <c r="G259" s="98">
        <f>G260</f>
        <v>0</v>
      </c>
      <c r="H259" s="98">
        <f>H260</f>
        <v>0</v>
      </c>
      <c r="I259" s="122"/>
    </row>
    <row r="260" spans="1:9" ht="22.5" hidden="1">
      <c r="A260" s="9" t="s">
        <v>364</v>
      </c>
      <c r="B260" s="9" t="s">
        <v>635</v>
      </c>
      <c r="C260" s="36" t="s">
        <v>937</v>
      </c>
      <c r="D260" s="9" t="s">
        <v>64</v>
      </c>
      <c r="E260" s="29" t="s">
        <v>65</v>
      </c>
      <c r="F260" s="98"/>
      <c r="G260" s="98"/>
      <c r="H260" s="98"/>
      <c r="I260" s="122"/>
    </row>
    <row r="261" spans="1:9" ht="56.25">
      <c r="A261" s="9" t="s">
        <v>364</v>
      </c>
      <c r="B261" s="9" t="s">
        <v>635</v>
      </c>
      <c r="C261" s="36" t="s">
        <v>773</v>
      </c>
      <c r="D261" s="9"/>
      <c r="E261" s="29" t="s">
        <v>772</v>
      </c>
      <c r="F261" s="98">
        <f>F262+F264</f>
        <v>2067</v>
      </c>
      <c r="G261" s="98">
        <f>G262+G264</f>
        <v>0</v>
      </c>
      <c r="H261" s="98">
        <f>H262+H264</f>
        <v>0</v>
      </c>
      <c r="I261" s="122"/>
    </row>
    <row r="262" spans="1:9" ht="33.75">
      <c r="A262" s="9" t="s">
        <v>364</v>
      </c>
      <c r="B262" s="9" t="s">
        <v>635</v>
      </c>
      <c r="C262" s="36" t="s">
        <v>894</v>
      </c>
      <c r="D262" s="9"/>
      <c r="E262" s="29" t="s">
        <v>934</v>
      </c>
      <c r="F262" s="98">
        <f>F263</f>
        <v>1707</v>
      </c>
      <c r="G262" s="98">
        <f>G263</f>
        <v>0</v>
      </c>
      <c r="H262" s="98">
        <f>H263</f>
        <v>0</v>
      </c>
      <c r="I262" s="122"/>
    </row>
    <row r="263" spans="1:9" ht="22.5">
      <c r="A263" s="9" t="s">
        <v>364</v>
      </c>
      <c r="B263" s="9" t="s">
        <v>635</v>
      </c>
      <c r="C263" s="36" t="s">
        <v>894</v>
      </c>
      <c r="D263" s="9" t="s">
        <v>64</v>
      </c>
      <c r="E263" s="29" t="s">
        <v>65</v>
      </c>
      <c r="F263" s="98">
        <f>1248+350+450+19-110-240-10</f>
        <v>1707</v>
      </c>
      <c r="G263" s="98">
        <v>0</v>
      </c>
      <c r="H263" s="98">
        <v>0</v>
      </c>
      <c r="I263" s="122"/>
    </row>
    <row r="264" spans="1:9" ht="45">
      <c r="A264" s="9" t="s">
        <v>364</v>
      </c>
      <c r="B264" s="9" t="s">
        <v>635</v>
      </c>
      <c r="C264" s="36" t="s">
        <v>893</v>
      </c>
      <c r="D264" s="9"/>
      <c r="E264" s="29" t="s">
        <v>935</v>
      </c>
      <c r="F264" s="98">
        <f>F265</f>
        <v>360</v>
      </c>
      <c r="G264" s="98">
        <f>G265</f>
        <v>0</v>
      </c>
      <c r="H264" s="98">
        <f>H265</f>
        <v>0</v>
      </c>
      <c r="I264" s="122"/>
    </row>
    <row r="265" spans="1:9" ht="22.5">
      <c r="A265" s="9" t="s">
        <v>364</v>
      </c>
      <c r="B265" s="9" t="s">
        <v>635</v>
      </c>
      <c r="C265" s="36" t="s">
        <v>893</v>
      </c>
      <c r="D265" s="9" t="s">
        <v>64</v>
      </c>
      <c r="E265" s="29" t="s">
        <v>65</v>
      </c>
      <c r="F265" s="98">
        <f>110+240+10</f>
        <v>360</v>
      </c>
      <c r="G265" s="98">
        <v>0</v>
      </c>
      <c r="H265" s="98">
        <v>0</v>
      </c>
      <c r="I265" s="122"/>
    </row>
    <row r="266" spans="1:9" ht="12.75">
      <c r="A266" s="9" t="s">
        <v>364</v>
      </c>
      <c r="B266" s="9" t="s">
        <v>635</v>
      </c>
      <c r="C266" s="36" t="s">
        <v>776</v>
      </c>
      <c r="D266" s="9"/>
      <c r="E266" s="39" t="s">
        <v>775</v>
      </c>
      <c r="F266" s="98">
        <f>F267+F272</f>
        <v>4816.8</v>
      </c>
      <c r="G266" s="98">
        <f>G267+G272</f>
        <v>935</v>
      </c>
      <c r="H266" s="98">
        <f>H267+H272</f>
        <v>935</v>
      </c>
      <c r="I266" s="122"/>
    </row>
    <row r="267" spans="1:9" ht="12.75">
      <c r="A267" s="9" t="s">
        <v>364</v>
      </c>
      <c r="B267" s="9" t="s">
        <v>635</v>
      </c>
      <c r="C267" s="36" t="s">
        <v>777</v>
      </c>
      <c r="D267" s="9"/>
      <c r="E267" s="28" t="s">
        <v>778</v>
      </c>
      <c r="F267" s="98">
        <f>F268</f>
        <v>3881.8</v>
      </c>
      <c r="G267" s="98">
        <f aca="true" t="shared" si="38" ref="G267:H270">G268</f>
        <v>0</v>
      </c>
      <c r="H267" s="98">
        <f t="shared" si="38"/>
        <v>0</v>
      </c>
      <c r="I267" s="122"/>
    </row>
    <row r="268" spans="1:9" ht="22.5">
      <c r="A268" s="9" t="s">
        <v>364</v>
      </c>
      <c r="B268" s="9" t="s">
        <v>635</v>
      </c>
      <c r="C268" s="36" t="s">
        <v>779</v>
      </c>
      <c r="D268" s="9"/>
      <c r="E268" s="28" t="s">
        <v>780</v>
      </c>
      <c r="F268" s="98">
        <f>F269</f>
        <v>3881.8</v>
      </c>
      <c r="G268" s="98">
        <f t="shared" si="38"/>
        <v>0</v>
      </c>
      <c r="H268" s="98">
        <f t="shared" si="38"/>
        <v>0</v>
      </c>
      <c r="I268" s="122"/>
    </row>
    <row r="269" spans="1:9" ht="33.75">
      <c r="A269" s="9" t="s">
        <v>364</v>
      </c>
      <c r="B269" s="9" t="s">
        <v>635</v>
      </c>
      <c r="C269" s="36" t="s">
        <v>781</v>
      </c>
      <c r="D269" s="9"/>
      <c r="E269" s="28" t="s">
        <v>751</v>
      </c>
      <c r="F269" s="98">
        <f>F270</f>
        <v>3881.8</v>
      </c>
      <c r="G269" s="98">
        <f t="shared" si="38"/>
        <v>0</v>
      </c>
      <c r="H269" s="98">
        <f t="shared" si="38"/>
        <v>0</v>
      </c>
      <c r="I269" s="122"/>
    </row>
    <row r="270" spans="1:9" ht="22.5">
      <c r="A270" s="9" t="s">
        <v>364</v>
      </c>
      <c r="B270" s="9" t="s">
        <v>635</v>
      </c>
      <c r="C270" s="36" t="s">
        <v>782</v>
      </c>
      <c r="D270" s="9"/>
      <c r="E270" s="28" t="s">
        <v>783</v>
      </c>
      <c r="F270" s="98">
        <f>F271</f>
        <v>3881.8</v>
      </c>
      <c r="G270" s="98">
        <f t="shared" si="38"/>
        <v>0</v>
      </c>
      <c r="H270" s="98">
        <f t="shared" si="38"/>
        <v>0</v>
      </c>
      <c r="I270" s="122"/>
    </row>
    <row r="271" spans="1:9" ht="22.5">
      <c r="A271" s="9" t="s">
        <v>364</v>
      </c>
      <c r="B271" s="9" t="s">
        <v>635</v>
      </c>
      <c r="C271" s="36" t="s">
        <v>782</v>
      </c>
      <c r="D271" s="9" t="s">
        <v>64</v>
      </c>
      <c r="E271" s="29" t="s">
        <v>381</v>
      </c>
      <c r="F271" s="98">
        <f>40+3841.8</f>
        <v>3881.8</v>
      </c>
      <c r="G271" s="98">
        <v>0</v>
      </c>
      <c r="H271" s="98">
        <v>0</v>
      </c>
      <c r="I271" s="122"/>
    </row>
    <row r="272" spans="1:9" ht="12.75">
      <c r="A272" s="9" t="s">
        <v>364</v>
      </c>
      <c r="B272" s="9" t="s">
        <v>635</v>
      </c>
      <c r="C272" s="36" t="s">
        <v>896</v>
      </c>
      <c r="D272" s="9"/>
      <c r="E272" s="28" t="s">
        <v>902</v>
      </c>
      <c r="F272" s="98">
        <f>F273+F276+F279</f>
        <v>935</v>
      </c>
      <c r="G272" s="98">
        <f>G273+G276+G279</f>
        <v>935</v>
      </c>
      <c r="H272" s="98">
        <f>H273+H276+H279</f>
        <v>935</v>
      </c>
      <c r="I272" s="122"/>
    </row>
    <row r="273" spans="1:9" ht="12.75">
      <c r="A273" s="9" t="s">
        <v>364</v>
      </c>
      <c r="B273" s="9" t="s">
        <v>635</v>
      </c>
      <c r="C273" s="36" t="s">
        <v>903</v>
      </c>
      <c r="D273" s="9"/>
      <c r="E273" s="28" t="s">
        <v>670</v>
      </c>
      <c r="F273" s="98">
        <f aca="true" t="shared" si="39" ref="F273:H274">F274</f>
        <v>100</v>
      </c>
      <c r="G273" s="98">
        <f t="shared" si="39"/>
        <v>100</v>
      </c>
      <c r="H273" s="98">
        <f t="shared" si="39"/>
        <v>100</v>
      </c>
      <c r="I273" s="122"/>
    </row>
    <row r="274" spans="1:9" ht="33.75">
      <c r="A274" s="9" t="s">
        <v>364</v>
      </c>
      <c r="B274" s="9" t="s">
        <v>635</v>
      </c>
      <c r="C274" s="36" t="s">
        <v>904</v>
      </c>
      <c r="D274" s="9"/>
      <c r="E274" s="28" t="s">
        <v>784</v>
      </c>
      <c r="F274" s="98">
        <f t="shared" si="39"/>
        <v>100</v>
      </c>
      <c r="G274" s="98">
        <f t="shared" si="39"/>
        <v>100</v>
      </c>
      <c r="H274" s="98">
        <f t="shared" si="39"/>
        <v>100</v>
      </c>
      <c r="I274" s="122"/>
    </row>
    <row r="275" spans="1:9" ht="22.5">
      <c r="A275" s="9" t="s">
        <v>364</v>
      </c>
      <c r="B275" s="9" t="s">
        <v>635</v>
      </c>
      <c r="C275" s="36" t="s">
        <v>904</v>
      </c>
      <c r="D275" s="9" t="s">
        <v>64</v>
      </c>
      <c r="E275" s="29" t="s">
        <v>381</v>
      </c>
      <c r="F275" s="98">
        <v>100</v>
      </c>
      <c r="G275" s="98">
        <v>100</v>
      </c>
      <c r="H275" s="98">
        <v>100</v>
      </c>
      <c r="I275" s="122"/>
    </row>
    <row r="276" spans="1:9" ht="22.5">
      <c r="A276" s="9" t="s">
        <v>364</v>
      </c>
      <c r="B276" s="9" t="s">
        <v>635</v>
      </c>
      <c r="C276" s="36" t="s">
        <v>901</v>
      </c>
      <c r="D276" s="9"/>
      <c r="E276" s="28" t="s">
        <v>262</v>
      </c>
      <c r="F276" s="98">
        <f aca="true" t="shared" si="40" ref="F276:H277">F277</f>
        <v>826.5</v>
      </c>
      <c r="G276" s="98">
        <f t="shared" si="40"/>
        <v>826.5</v>
      </c>
      <c r="H276" s="98">
        <f t="shared" si="40"/>
        <v>826.5</v>
      </c>
      <c r="I276" s="122"/>
    </row>
    <row r="277" spans="1:9" ht="22.5">
      <c r="A277" s="9" t="s">
        <v>364</v>
      </c>
      <c r="B277" s="9" t="s">
        <v>635</v>
      </c>
      <c r="C277" s="36" t="s">
        <v>905</v>
      </c>
      <c r="D277" s="9"/>
      <c r="E277" s="28" t="s">
        <v>906</v>
      </c>
      <c r="F277" s="98">
        <f t="shared" si="40"/>
        <v>826.5</v>
      </c>
      <c r="G277" s="98">
        <f t="shared" si="40"/>
        <v>826.5</v>
      </c>
      <c r="H277" s="98">
        <f t="shared" si="40"/>
        <v>826.5</v>
      </c>
      <c r="I277" s="122"/>
    </row>
    <row r="278" spans="1:9" ht="22.5">
      <c r="A278" s="9" t="s">
        <v>364</v>
      </c>
      <c r="B278" s="9" t="s">
        <v>635</v>
      </c>
      <c r="C278" s="36" t="s">
        <v>905</v>
      </c>
      <c r="D278" s="9" t="s">
        <v>64</v>
      </c>
      <c r="E278" s="29" t="s">
        <v>381</v>
      </c>
      <c r="F278" s="98">
        <v>826.5</v>
      </c>
      <c r="G278" s="98">
        <v>826.5</v>
      </c>
      <c r="H278" s="98">
        <v>826.5</v>
      </c>
      <c r="I278" s="122"/>
    </row>
    <row r="279" spans="1:9" ht="56.25">
      <c r="A279" s="9" t="s">
        <v>364</v>
      </c>
      <c r="B279" s="9" t="s">
        <v>635</v>
      </c>
      <c r="C279" s="36" t="s">
        <v>897</v>
      </c>
      <c r="D279" s="9"/>
      <c r="E279" s="29" t="s">
        <v>772</v>
      </c>
      <c r="F279" s="98">
        <f aca="true" t="shared" si="41" ref="F279:H280">F280</f>
        <v>8.5</v>
      </c>
      <c r="G279" s="98">
        <f t="shared" si="41"/>
        <v>8.5</v>
      </c>
      <c r="H279" s="98">
        <f t="shared" si="41"/>
        <v>8.5</v>
      </c>
      <c r="I279" s="122"/>
    </row>
    <row r="280" spans="1:9" ht="22.5">
      <c r="A280" s="9" t="s">
        <v>364</v>
      </c>
      <c r="B280" s="9" t="s">
        <v>635</v>
      </c>
      <c r="C280" s="36" t="s">
        <v>907</v>
      </c>
      <c r="D280" s="9"/>
      <c r="E280" s="28" t="s">
        <v>908</v>
      </c>
      <c r="F280" s="98">
        <f t="shared" si="41"/>
        <v>8.5</v>
      </c>
      <c r="G280" s="98">
        <f t="shared" si="41"/>
        <v>8.5</v>
      </c>
      <c r="H280" s="98">
        <f t="shared" si="41"/>
        <v>8.5</v>
      </c>
      <c r="I280" s="122"/>
    </row>
    <row r="281" spans="1:9" ht="22.5">
      <c r="A281" s="9" t="s">
        <v>364</v>
      </c>
      <c r="B281" s="9" t="s">
        <v>635</v>
      </c>
      <c r="C281" s="36" t="s">
        <v>907</v>
      </c>
      <c r="D281" s="9" t="s">
        <v>64</v>
      </c>
      <c r="E281" s="29" t="s">
        <v>381</v>
      </c>
      <c r="F281" s="98">
        <v>8.5</v>
      </c>
      <c r="G281" s="98">
        <v>8.5</v>
      </c>
      <c r="H281" s="98">
        <v>8.5</v>
      </c>
      <c r="I281" s="122"/>
    </row>
    <row r="282" spans="1:9" s="5" customFormat="1" ht="12.75">
      <c r="A282" s="15" t="s">
        <v>364</v>
      </c>
      <c r="B282" s="15" t="s">
        <v>6</v>
      </c>
      <c r="C282" s="34"/>
      <c r="D282" s="15"/>
      <c r="E282" s="30" t="s">
        <v>7</v>
      </c>
      <c r="F282" s="107">
        <f>F283</f>
        <v>50</v>
      </c>
      <c r="G282" s="107">
        <f>G283</f>
        <v>50</v>
      </c>
      <c r="H282" s="107">
        <f>H283</f>
        <v>50</v>
      </c>
      <c r="I282" s="188"/>
    </row>
    <row r="283" spans="1:9" s="5" customFormat="1" ht="22.5">
      <c r="A283" s="15" t="s">
        <v>364</v>
      </c>
      <c r="B283" s="15" t="s">
        <v>34</v>
      </c>
      <c r="C283" s="34"/>
      <c r="D283" s="15"/>
      <c r="E283" s="30" t="s">
        <v>49</v>
      </c>
      <c r="F283" s="98">
        <f aca="true" t="shared" si="42" ref="F283:H288">F284</f>
        <v>50</v>
      </c>
      <c r="G283" s="98">
        <f t="shared" si="42"/>
        <v>50</v>
      </c>
      <c r="H283" s="98">
        <f t="shared" si="42"/>
        <v>50</v>
      </c>
      <c r="I283" s="185"/>
    </row>
    <row r="284" spans="1:9" s="5" customFormat="1" ht="22.5">
      <c r="A284" s="9" t="s">
        <v>364</v>
      </c>
      <c r="B284" s="9" t="s">
        <v>34</v>
      </c>
      <c r="C284" s="36" t="s">
        <v>254</v>
      </c>
      <c r="D284" s="9"/>
      <c r="E284" s="29" t="s">
        <v>671</v>
      </c>
      <c r="F284" s="98">
        <f t="shared" si="42"/>
        <v>50</v>
      </c>
      <c r="G284" s="98">
        <f t="shared" si="42"/>
        <v>50</v>
      </c>
      <c r="H284" s="98">
        <f t="shared" si="42"/>
        <v>50</v>
      </c>
      <c r="I284" s="185"/>
    </row>
    <row r="285" spans="1:9" s="5" customFormat="1" ht="33.75" customHeight="1">
      <c r="A285" s="9" t="s">
        <v>364</v>
      </c>
      <c r="B285" s="9" t="s">
        <v>34</v>
      </c>
      <c r="C285" s="36" t="s">
        <v>265</v>
      </c>
      <c r="D285" s="9"/>
      <c r="E285" s="39" t="s">
        <v>678</v>
      </c>
      <c r="F285" s="98">
        <f t="shared" si="42"/>
        <v>50</v>
      </c>
      <c r="G285" s="98">
        <f t="shared" si="42"/>
        <v>50</v>
      </c>
      <c r="H285" s="98">
        <f t="shared" si="42"/>
        <v>50</v>
      </c>
      <c r="I285" s="185"/>
    </row>
    <row r="286" spans="1:9" s="5" customFormat="1" ht="22.5">
      <c r="A286" s="9" t="s">
        <v>364</v>
      </c>
      <c r="B286" s="9" t="s">
        <v>34</v>
      </c>
      <c r="C286" s="36" t="s">
        <v>307</v>
      </c>
      <c r="D286" s="9"/>
      <c r="E286" s="29" t="s">
        <v>696</v>
      </c>
      <c r="F286" s="98">
        <f t="shared" si="42"/>
        <v>50</v>
      </c>
      <c r="G286" s="98">
        <f t="shared" si="42"/>
        <v>50</v>
      </c>
      <c r="H286" s="98">
        <f t="shared" si="42"/>
        <v>50</v>
      </c>
      <c r="I286" s="185"/>
    </row>
    <row r="287" spans="1:9" s="5" customFormat="1" ht="12.75">
      <c r="A287" s="9" t="s">
        <v>364</v>
      </c>
      <c r="B287" s="9" t="s">
        <v>34</v>
      </c>
      <c r="C287" s="36" t="s">
        <v>308</v>
      </c>
      <c r="D287" s="9"/>
      <c r="E287" s="28" t="s">
        <v>670</v>
      </c>
      <c r="F287" s="98">
        <f t="shared" si="42"/>
        <v>50</v>
      </c>
      <c r="G287" s="98">
        <f t="shared" si="42"/>
        <v>50</v>
      </c>
      <c r="H287" s="98">
        <f t="shared" si="42"/>
        <v>50</v>
      </c>
      <c r="I287" s="185"/>
    </row>
    <row r="288" spans="1:9" s="5" customFormat="1" ht="22.5">
      <c r="A288" s="9" t="s">
        <v>364</v>
      </c>
      <c r="B288" s="9" t="s">
        <v>34</v>
      </c>
      <c r="C288" s="36" t="s">
        <v>309</v>
      </c>
      <c r="D288" s="9"/>
      <c r="E288" s="29" t="s">
        <v>340</v>
      </c>
      <c r="F288" s="98">
        <f>F289</f>
        <v>50</v>
      </c>
      <c r="G288" s="98">
        <f t="shared" si="42"/>
        <v>50</v>
      </c>
      <c r="H288" s="98">
        <f t="shared" si="42"/>
        <v>50</v>
      </c>
      <c r="I288" s="185"/>
    </row>
    <row r="289" spans="1:9" s="5" customFormat="1" ht="21.75" customHeight="1">
      <c r="A289" s="9" t="s">
        <v>364</v>
      </c>
      <c r="B289" s="9" t="s">
        <v>34</v>
      </c>
      <c r="C289" s="36" t="s">
        <v>309</v>
      </c>
      <c r="D289" s="9" t="s">
        <v>64</v>
      </c>
      <c r="E289" s="29" t="s">
        <v>381</v>
      </c>
      <c r="F289" s="98">
        <v>50</v>
      </c>
      <c r="G289" s="98">
        <v>50</v>
      </c>
      <c r="H289" s="98">
        <v>50</v>
      </c>
      <c r="I289" s="185"/>
    </row>
    <row r="290" spans="1:9" s="5" customFormat="1" ht="12.75" hidden="1">
      <c r="A290" s="15" t="s">
        <v>364</v>
      </c>
      <c r="B290" s="15" t="s">
        <v>11</v>
      </c>
      <c r="C290" s="34"/>
      <c r="D290" s="15"/>
      <c r="E290" s="27" t="s">
        <v>22</v>
      </c>
      <c r="F290" s="107">
        <f aca="true" t="shared" si="43" ref="F290:F296">F291</f>
        <v>0</v>
      </c>
      <c r="G290" s="107">
        <f aca="true" t="shared" si="44" ref="G290:H296">G291</f>
        <v>0</v>
      </c>
      <c r="H290" s="107">
        <f t="shared" si="44"/>
        <v>0</v>
      </c>
      <c r="I290" s="188"/>
    </row>
    <row r="291" spans="1:9" s="5" customFormat="1" ht="12.75" hidden="1">
      <c r="A291" s="15" t="s">
        <v>364</v>
      </c>
      <c r="B291" s="15" t="s">
        <v>27</v>
      </c>
      <c r="C291" s="34"/>
      <c r="D291" s="15"/>
      <c r="E291" s="27" t="s">
        <v>28</v>
      </c>
      <c r="F291" s="107">
        <f t="shared" si="43"/>
        <v>0</v>
      </c>
      <c r="G291" s="107">
        <f t="shared" si="44"/>
        <v>0</v>
      </c>
      <c r="H291" s="107">
        <f t="shared" si="44"/>
        <v>0</v>
      </c>
      <c r="I291" s="188"/>
    </row>
    <row r="292" spans="1:9" s="5" customFormat="1" ht="22.5" hidden="1">
      <c r="A292" s="9" t="s">
        <v>364</v>
      </c>
      <c r="B292" s="9" t="s">
        <v>27</v>
      </c>
      <c r="C292" s="36" t="s">
        <v>173</v>
      </c>
      <c r="D292" s="9"/>
      <c r="E292" s="29" t="s">
        <v>710</v>
      </c>
      <c r="F292" s="98">
        <f t="shared" si="43"/>
        <v>0</v>
      </c>
      <c r="G292" s="98">
        <f t="shared" si="44"/>
        <v>0</v>
      </c>
      <c r="H292" s="98">
        <f t="shared" si="44"/>
        <v>0</v>
      </c>
      <c r="I292" s="185"/>
    </row>
    <row r="293" spans="1:9" s="5" customFormat="1" ht="22.5" hidden="1">
      <c r="A293" s="9" t="s">
        <v>364</v>
      </c>
      <c r="B293" s="9" t="s">
        <v>27</v>
      </c>
      <c r="C293" s="36" t="s">
        <v>131</v>
      </c>
      <c r="D293" s="9"/>
      <c r="E293" s="40" t="s">
        <v>712</v>
      </c>
      <c r="F293" s="98">
        <f t="shared" si="43"/>
        <v>0</v>
      </c>
      <c r="G293" s="98">
        <f t="shared" si="44"/>
        <v>0</v>
      </c>
      <c r="H293" s="98">
        <f t="shared" si="44"/>
        <v>0</v>
      </c>
      <c r="I293" s="185"/>
    </row>
    <row r="294" spans="1:9" s="5" customFormat="1" ht="12.75" hidden="1">
      <c r="A294" s="9" t="s">
        <v>364</v>
      </c>
      <c r="B294" s="9" t="s">
        <v>27</v>
      </c>
      <c r="C294" s="36" t="s">
        <v>132</v>
      </c>
      <c r="D294" s="9"/>
      <c r="E294" s="29" t="s">
        <v>333</v>
      </c>
      <c r="F294" s="98">
        <f t="shared" si="43"/>
        <v>0</v>
      </c>
      <c r="G294" s="98">
        <f t="shared" si="44"/>
        <v>0</v>
      </c>
      <c r="H294" s="98">
        <f t="shared" si="44"/>
        <v>0</v>
      </c>
      <c r="I294" s="185"/>
    </row>
    <row r="295" spans="1:9" s="5" customFormat="1" ht="12.75" hidden="1">
      <c r="A295" s="9" t="s">
        <v>364</v>
      </c>
      <c r="B295" s="9" t="s">
        <v>27</v>
      </c>
      <c r="C295" s="36" t="s">
        <v>133</v>
      </c>
      <c r="D295" s="9"/>
      <c r="E295" s="28" t="s">
        <v>670</v>
      </c>
      <c r="F295" s="98">
        <f t="shared" si="43"/>
        <v>0</v>
      </c>
      <c r="G295" s="98">
        <f t="shared" si="44"/>
        <v>0</v>
      </c>
      <c r="H295" s="98">
        <f t="shared" si="44"/>
        <v>0</v>
      </c>
      <c r="I295" s="185"/>
    </row>
    <row r="296" spans="1:9" s="5" customFormat="1" ht="12.75" hidden="1">
      <c r="A296" s="9" t="s">
        <v>364</v>
      </c>
      <c r="B296" s="9" t="s">
        <v>27</v>
      </c>
      <c r="C296" s="36" t="s">
        <v>848</v>
      </c>
      <c r="D296" s="9"/>
      <c r="E296" s="29" t="s">
        <v>849</v>
      </c>
      <c r="F296" s="98">
        <f t="shared" si="43"/>
        <v>0</v>
      </c>
      <c r="G296" s="98">
        <f t="shared" si="44"/>
        <v>0</v>
      </c>
      <c r="H296" s="98">
        <f t="shared" si="44"/>
        <v>0</v>
      </c>
      <c r="I296" s="185"/>
    </row>
    <row r="297" spans="1:9" s="5" customFormat="1" ht="22.5" hidden="1">
      <c r="A297" s="9" t="s">
        <v>364</v>
      </c>
      <c r="B297" s="9" t="s">
        <v>27</v>
      </c>
      <c r="C297" s="36" t="s">
        <v>848</v>
      </c>
      <c r="D297" s="9" t="s">
        <v>219</v>
      </c>
      <c r="E297" s="28" t="s">
        <v>248</v>
      </c>
      <c r="F297" s="98"/>
      <c r="G297" s="98"/>
      <c r="H297" s="98"/>
      <c r="I297" s="185"/>
    </row>
    <row r="298" spans="1:9" s="5" customFormat="1" ht="12.75">
      <c r="A298" s="15" t="s">
        <v>364</v>
      </c>
      <c r="B298" s="15" t="s">
        <v>13</v>
      </c>
      <c r="C298" s="34"/>
      <c r="D298" s="15"/>
      <c r="E298" s="27" t="s">
        <v>14</v>
      </c>
      <c r="F298" s="93">
        <f>F299+F306+F319</f>
        <v>5372</v>
      </c>
      <c r="G298" s="93">
        <f>G299+G306+G319</f>
        <v>5372</v>
      </c>
      <c r="H298" s="93">
        <f>H299+H306+H319</f>
        <v>7787.4</v>
      </c>
      <c r="I298" s="188"/>
    </row>
    <row r="299" spans="1:9" s="5" customFormat="1" ht="12.75">
      <c r="A299" s="15" t="s">
        <v>364</v>
      </c>
      <c r="B299" s="15" t="s">
        <v>15</v>
      </c>
      <c r="C299" s="34"/>
      <c r="D299" s="15"/>
      <c r="E299" s="27" t="s">
        <v>16</v>
      </c>
      <c r="F299" s="93">
        <f aca="true" t="shared" si="45" ref="F299:H304">F300</f>
        <v>2100</v>
      </c>
      <c r="G299" s="93">
        <f t="shared" si="45"/>
        <v>2100</v>
      </c>
      <c r="H299" s="93">
        <f t="shared" si="45"/>
        <v>2100</v>
      </c>
      <c r="I299" s="188"/>
    </row>
    <row r="300" spans="1:8" ht="22.5">
      <c r="A300" s="9" t="s">
        <v>364</v>
      </c>
      <c r="B300" s="9" t="s">
        <v>15</v>
      </c>
      <c r="C300" s="36" t="s">
        <v>254</v>
      </c>
      <c r="D300" s="9"/>
      <c r="E300" s="29" t="s">
        <v>671</v>
      </c>
      <c r="F300" s="95">
        <f t="shared" si="45"/>
        <v>2100</v>
      </c>
      <c r="G300" s="95">
        <f t="shared" si="45"/>
        <v>2100</v>
      </c>
      <c r="H300" s="95">
        <f t="shared" si="45"/>
        <v>2100</v>
      </c>
    </row>
    <row r="301" spans="1:8" ht="33.75">
      <c r="A301" s="16" t="s">
        <v>364</v>
      </c>
      <c r="B301" s="16" t="s">
        <v>15</v>
      </c>
      <c r="C301" s="36" t="s">
        <v>265</v>
      </c>
      <c r="D301" s="9"/>
      <c r="E301" s="39" t="s">
        <v>678</v>
      </c>
      <c r="F301" s="95">
        <f t="shared" si="45"/>
        <v>2100</v>
      </c>
      <c r="G301" s="95">
        <f t="shared" si="45"/>
        <v>2100</v>
      </c>
      <c r="H301" s="95">
        <f t="shared" si="45"/>
        <v>2100</v>
      </c>
    </row>
    <row r="302" spans="1:9" s="8" customFormat="1" ht="22.5">
      <c r="A302" s="16" t="s">
        <v>364</v>
      </c>
      <c r="B302" s="16" t="s">
        <v>15</v>
      </c>
      <c r="C302" s="36" t="s">
        <v>310</v>
      </c>
      <c r="D302" s="16"/>
      <c r="E302" s="28" t="s">
        <v>697</v>
      </c>
      <c r="F302" s="98">
        <f t="shared" si="45"/>
        <v>2100</v>
      </c>
      <c r="G302" s="98">
        <f t="shared" si="45"/>
        <v>2100</v>
      </c>
      <c r="H302" s="98">
        <f t="shared" si="45"/>
        <v>2100</v>
      </c>
      <c r="I302" s="184"/>
    </row>
    <row r="303" spans="1:8" ht="12.75">
      <c r="A303" s="16" t="s">
        <v>364</v>
      </c>
      <c r="B303" s="16" t="s">
        <v>15</v>
      </c>
      <c r="C303" s="36" t="s">
        <v>311</v>
      </c>
      <c r="D303" s="16"/>
      <c r="E303" s="28" t="s">
        <v>670</v>
      </c>
      <c r="F303" s="98">
        <f t="shared" si="45"/>
        <v>2100</v>
      </c>
      <c r="G303" s="98">
        <f t="shared" si="45"/>
        <v>2100</v>
      </c>
      <c r="H303" s="98">
        <f t="shared" si="45"/>
        <v>2100</v>
      </c>
    </row>
    <row r="304" spans="1:8" ht="22.5">
      <c r="A304" s="16" t="s">
        <v>364</v>
      </c>
      <c r="B304" s="16" t="s">
        <v>15</v>
      </c>
      <c r="C304" s="36" t="s">
        <v>312</v>
      </c>
      <c r="D304" s="16"/>
      <c r="E304" s="28" t="s">
        <v>698</v>
      </c>
      <c r="F304" s="98">
        <f>F305</f>
        <v>2100</v>
      </c>
      <c r="G304" s="98">
        <f t="shared" si="45"/>
        <v>2100</v>
      </c>
      <c r="H304" s="98">
        <f t="shared" si="45"/>
        <v>2100</v>
      </c>
    </row>
    <row r="305" spans="1:8" ht="12.75">
      <c r="A305" s="9" t="s">
        <v>364</v>
      </c>
      <c r="B305" s="9" t="s">
        <v>15</v>
      </c>
      <c r="C305" s="36" t="s">
        <v>312</v>
      </c>
      <c r="D305" s="16" t="s">
        <v>115</v>
      </c>
      <c r="E305" s="28" t="s">
        <v>117</v>
      </c>
      <c r="F305" s="98">
        <v>2100</v>
      </c>
      <c r="G305" s="98">
        <v>2100</v>
      </c>
      <c r="H305" s="98">
        <v>2100</v>
      </c>
    </row>
    <row r="306" spans="1:9" s="5" customFormat="1" ht="15.75" customHeight="1">
      <c r="A306" s="15" t="s">
        <v>364</v>
      </c>
      <c r="B306" s="15" t="s">
        <v>17</v>
      </c>
      <c r="C306" s="34"/>
      <c r="D306" s="15"/>
      <c r="E306" s="27" t="s">
        <v>18</v>
      </c>
      <c r="F306" s="93">
        <f>F313+F307</f>
        <v>3222</v>
      </c>
      <c r="G306" s="93">
        <f>G313+G307</f>
        <v>3222</v>
      </c>
      <c r="H306" s="93">
        <f>H313+H307</f>
        <v>3222</v>
      </c>
      <c r="I306" s="188"/>
    </row>
    <row r="307" spans="1:9" s="5" customFormat="1" ht="22.5" hidden="1">
      <c r="A307" s="9" t="s">
        <v>364</v>
      </c>
      <c r="B307" s="9" t="s">
        <v>17</v>
      </c>
      <c r="C307" s="36" t="s">
        <v>320</v>
      </c>
      <c r="D307" s="16"/>
      <c r="E307" s="29" t="s">
        <v>701</v>
      </c>
      <c r="F307" s="95">
        <f>F308</f>
        <v>0</v>
      </c>
      <c r="G307" s="95">
        <f aca="true" t="shared" si="46" ref="G307:H311">G308</f>
        <v>0</v>
      </c>
      <c r="H307" s="95">
        <f t="shared" si="46"/>
        <v>0</v>
      </c>
      <c r="I307" s="188"/>
    </row>
    <row r="308" spans="1:9" s="5" customFormat="1" ht="22.5" hidden="1">
      <c r="A308" s="9" t="s">
        <v>364</v>
      </c>
      <c r="B308" s="9" t="s">
        <v>17</v>
      </c>
      <c r="C308" s="36" t="s">
        <v>652</v>
      </c>
      <c r="D308" s="9"/>
      <c r="E308" s="40" t="s">
        <v>702</v>
      </c>
      <c r="F308" s="95">
        <f>F309</f>
        <v>0</v>
      </c>
      <c r="G308" s="95">
        <f t="shared" si="46"/>
        <v>0</v>
      </c>
      <c r="H308" s="95">
        <f t="shared" si="46"/>
        <v>0</v>
      </c>
      <c r="I308" s="188"/>
    </row>
    <row r="309" spans="1:9" s="5" customFormat="1" ht="22.5" hidden="1">
      <c r="A309" s="9" t="s">
        <v>364</v>
      </c>
      <c r="B309" s="9" t="s">
        <v>17</v>
      </c>
      <c r="C309" s="36" t="s">
        <v>653</v>
      </c>
      <c r="D309" s="9"/>
      <c r="E309" s="29" t="s">
        <v>703</v>
      </c>
      <c r="F309" s="95">
        <f>F310</f>
        <v>0</v>
      </c>
      <c r="G309" s="95">
        <f t="shared" si="46"/>
        <v>0</v>
      </c>
      <c r="H309" s="95">
        <f t="shared" si="46"/>
        <v>0</v>
      </c>
      <c r="I309" s="188"/>
    </row>
    <row r="310" spans="1:9" s="5" customFormat="1" ht="12.75" hidden="1">
      <c r="A310" s="9" t="s">
        <v>364</v>
      </c>
      <c r="B310" s="9" t="s">
        <v>17</v>
      </c>
      <c r="C310" s="36" t="s">
        <v>654</v>
      </c>
      <c r="D310" s="9"/>
      <c r="E310" s="28" t="s">
        <v>670</v>
      </c>
      <c r="F310" s="95">
        <f>F311</f>
        <v>0</v>
      </c>
      <c r="G310" s="95">
        <f t="shared" si="46"/>
        <v>0</v>
      </c>
      <c r="H310" s="95">
        <f t="shared" si="46"/>
        <v>0</v>
      </c>
      <c r="I310" s="188"/>
    </row>
    <row r="311" spans="1:9" s="5" customFormat="1" ht="22.5" hidden="1">
      <c r="A311" s="9" t="s">
        <v>364</v>
      </c>
      <c r="B311" s="9" t="s">
        <v>17</v>
      </c>
      <c r="C311" s="36" t="s">
        <v>655</v>
      </c>
      <c r="D311" s="9"/>
      <c r="E311" s="29" t="s">
        <v>704</v>
      </c>
      <c r="F311" s="95">
        <f>F312</f>
        <v>0</v>
      </c>
      <c r="G311" s="95">
        <f t="shared" si="46"/>
        <v>0</v>
      </c>
      <c r="H311" s="95">
        <f t="shared" si="46"/>
        <v>0</v>
      </c>
      <c r="I311" s="188"/>
    </row>
    <row r="312" spans="1:9" s="5" customFormat="1" ht="12.75" hidden="1">
      <c r="A312" s="9" t="s">
        <v>364</v>
      </c>
      <c r="B312" s="9" t="s">
        <v>17</v>
      </c>
      <c r="C312" s="36" t="s">
        <v>655</v>
      </c>
      <c r="D312" s="9" t="s">
        <v>115</v>
      </c>
      <c r="E312" s="28" t="s">
        <v>117</v>
      </c>
      <c r="F312" s="95"/>
      <c r="G312" s="95"/>
      <c r="H312" s="95"/>
      <c r="I312" s="188"/>
    </row>
    <row r="313" spans="1:9" s="8" customFormat="1" ht="33.75">
      <c r="A313" s="9" t="s">
        <v>364</v>
      </c>
      <c r="B313" s="9" t="s">
        <v>17</v>
      </c>
      <c r="C313" s="36" t="s">
        <v>161</v>
      </c>
      <c r="D313" s="9"/>
      <c r="E313" s="31" t="s">
        <v>705</v>
      </c>
      <c r="F313" s="95">
        <f aca="true" t="shared" si="47" ref="F313:H317">F314</f>
        <v>3222</v>
      </c>
      <c r="G313" s="95">
        <f t="shared" si="47"/>
        <v>3222</v>
      </c>
      <c r="H313" s="95">
        <f t="shared" si="47"/>
        <v>3222</v>
      </c>
      <c r="I313" s="184"/>
    </row>
    <row r="314" spans="1:9" s="8" customFormat="1" ht="22.5">
      <c r="A314" s="9" t="s">
        <v>364</v>
      </c>
      <c r="B314" s="9" t="s">
        <v>17</v>
      </c>
      <c r="C314" s="84">
        <v>1240000000</v>
      </c>
      <c r="D314" s="15"/>
      <c r="E314" s="43" t="s">
        <v>97</v>
      </c>
      <c r="F314" s="95">
        <f t="shared" si="47"/>
        <v>3222</v>
      </c>
      <c r="G314" s="95">
        <f t="shared" si="47"/>
        <v>3222</v>
      </c>
      <c r="H314" s="95">
        <f t="shared" si="47"/>
        <v>3222</v>
      </c>
      <c r="I314" s="184"/>
    </row>
    <row r="315" spans="1:9" s="8" customFormat="1" ht="45">
      <c r="A315" s="9" t="s">
        <v>364</v>
      </c>
      <c r="B315" s="9" t="s">
        <v>17</v>
      </c>
      <c r="C315" s="84">
        <v>1240200000</v>
      </c>
      <c r="D315" s="15"/>
      <c r="E315" s="31" t="s">
        <v>249</v>
      </c>
      <c r="F315" s="95">
        <f t="shared" si="47"/>
        <v>3222</v>
      </c>
      <c r="G315" s="95">
        <f t="shared" si="47"/>
        <v>3222</v>
      </c>
      <c r="H315" s="95">
        <f t="shared" si="47"/>
        <v>3222</v>
      </c>
      <c r="I315" s="184"/>
    </row>
    <row r="316" spans="1:9" s="8" customFormat="1" ht="22.5">
      <c r="A316" s="9" t="s">
        <v>364</v>
      </c>
      <c r="B316" s="9" t="s">
        <v>17</v>
      </c>
      <c r="C316" s="84">
        <v>1240210000</v>
      </c>
      <c r="D316" s="15"/>
      <c r="E316" s="31" t="s">
        <v>262</v>
      </c>
      <c r="F316" s="95">
        <f t="shared" si="47"/>
        <v>3222</v>
      </c>
      <c r="G316" s="95">
        <f t="shared" si="47"/>
        <v>3222</v>
      </c>
      <c r="H316" s="95">
        <f t="shared" si="47"/>
        <v>3222</v>
      </c>
      <c r="I316" s="184"/>
    </row>
    <row r="317" spans="1:9" s="8" customFormat="1" ht="56.25">
      <c r="A317" s="9" t="s">
        <v>364</v>
      </c>
      <c r="B317" s="9" t="s">
        <v>17</v>
      </c>
      <c r="C317" s="84">
        <v>1240210560</v>
      </c>
      <c r="D317" s="15"/>
      <c r="E317" s="29" t="s">
        <v>92</v>
      </c>
      <c r="F317" s="95">
        <f>F318</f>
        <v>3222</v>
      </c>
      <c r="G317" s="95">
        <f t="shared" si="47"/>
        <v>3222</v>
      </c>
      <c r="H317" s="95">
        <f t="shared" si="47"/>
        <v>3222</v>
      </c>
      <c r="I317" s="184"/>
    </row>
    <row r="318" spans="1:9" s="8" customFormat="1" ht="12.75">
      <c r="A318" s="9" t="s">
        <v>364</v>
      </c>
      <c r="B318" s="9" t="s">
        <v>17</v>
      </c>
      <c r="C318" s="84">
        <v>1240210560</v>
      </c>
      <c r="D318" s="9" t="s">
        <v>115</v>
      </c>
      <c r="E318" s="28" t="s">
        <v>117</v>
      </c>
      <c r="F318" s="95">
        <f>3348-126</f>
        <v>3222</v>
      </c>
      <c r="G318" s="95">
        <f>3348-126</f>
        <v>3222</v>
      </c>
      <c r="H318" s="95">
        <f>3348-126</f>
        <v>3222</v>
      </c>
      <c r="I318" s="184"/>
    </row>
    <row r="319" spans="1:8" ht="12.75">
      <c r="A319" s="49" t="s">
        <v>364</v>
      </c>
      <c r="B319" s="49" t="s">
        <v>53</v>
      </c>
      <c r="C319" s="34"/>
      <c r="D319" s="49"/>
      <c r="E319" s="30" t="s">
        <v>54</v>
      </c>
      <c r="F319" s="107">
        <f>F332+F320</f>
        <v>50</v>
      </c>
      <c r="G319" s="107">
        <f>G332+G320</f>
        <v>50</v>
      </c>
      <c r="H319" s="107">
        <f>H332+H320</f>
        <v>2465.4</v>
      </c>
    </row>
    <row r="320" spans="1:8" ht="22.5">
      <c r="A320" s="9" t="s">
        <v>364</v>
      </c>
      <c r="B320" s="9" t="s">
        <v>53</v>
      </c>
      <c r="C320" s="36" t="s">
        <v>314</v>
      </c>
      <c r="D320" s="9"/>
      <c r="E320" s="29" t="s">
        <v>706</v>
      </c>
      <c r="F320" s="98">
        <f>F321</f>
        <v>50</v>
      </c>
      <c r="G320" s="98">
        <f aca="true" t="shared" si="48" ref="G320:H324">G321</f>
        <v>50</v>
      </c>
      <c r="H320" s="98">
        <f t="shared" si="48"/>
        <v>50</v>
      </c>
    </row>
    <row r="321" spans="1:8" ht="12.75">
      <c r="A321" s="9" t="s">
        <v>364</v>
      </c>
      <c r="B321" s="9" t="s">
        <v>53</v>
      </c>
      <c r="C321" s="36" t="s">
        <v>315</v>
      </c>
      <c r="D321" s="9"/>
      <c r="E321" s="40" t="s">
        <v>351</v>
      </c>
      <c r="F321" s="98">
        <f>F322</f>
        <v>50</v>
      </c>
      <c r="G321" s="98">
        <f t="shared" si="48"/>
        <v>50</v>
      </c>
      <c r="H321" s="98">
        <f t="shared" si="48"/>
        <v>50</v>
      </c>
    </row>
    <row r="322" spans="1:8" ht="12.75">
      <c r="A322" s="9" t="s">
        <v>364</v>
      </c>
      <c r="B322" s="9" t="s">
        <v>53</v>
      </c>
      <c r="C322" s="36" t="s">
        <v>316</v>
      </c>
      <c r="D322" s="9"/>
      <c r="E322" s="28" t="s">
        <v>189</v>
      </c>
      <c r="F322" s="98">
        <f>F323+F326+F329</f>
        <v>50</v>
      </c>
      <c r="G322" s="98">
        <f>G323+G326+G329</f>
        <v>50</v>
      </c>
      <c r="H322" s="98">
        <f>H323+H326+H329</f>
        <v>50</v>
      </c>
    </row>
    <row r="323" spans="1:8" ht="33.75">
      <c r="A323" s="9" t="s">
        <v>364</v>
      </c>
      <c r="B323" s="9" t="s">
        <v>53</v>
      </c>
      <c r="C323" s="36" t="s">
        <v>317</v>
      </c>
      <c r="D323" s="9"/>
      <c r="E323" s="28" t="s">
        <v>318</v>
      </c>
      <c r="F323" s="98">
        <f>F324</f>
        <v>50</v>
      </c>
      <c r="G323" s="98">
        <f t="shared" si="48"/>
        <v>50</v>
      </c>
      <c r="H323" s="98">
        <f t="shared" si="48"/>
        <v>50</v>
      </c>
    </row>
    <row r="324" spans="1:8" ht="12.75">
      <c r="A324" s="9" t="s">
        <v>364</v>
      </c>
      <c r="B324" s="9" t="s">
        <v>53</v>
      </c>
      <c r="C324" s="36" t="s">
        <v>493</v>
      </c>
      <c r="D324" s="9"/>
      <c r="E324" s="28" t="s">
        <v>539</v>
      </c>
      <c r="F324" s="98">
        <f>F325</f>
        <v>50</v>
      </c>
      <c r="G324" s="98">
        <f t="shared" si="48"/>
        <v>50</v>
      </c>
      <c r="H324" s="98">
        <f t="shared" si="48"/>
        <v>50</v>
      </c>
    </row>
    <row r="325" spans="1:8" ht="12.75">
      <c r="A325" s="9" t="s">
        <v>364</v>
      </c>
      <c r="B325" s="9" t="s">
        <v>53</v>
      </c>
      <c r="C325" s="36" t="s">
        <v>493</v>
      </c>
      <c r="D325" s="9" t="s">
        <v>115</v>
      </c>
      <c r="E325" s="28" t="s">
        <v>117</v>
      </c>
      <c r="F325" s="98">
        <v>50</v>
      </c>
      <c r="G325" s="98">
        <v>50</v>
      </c>
      <c r="H325" s="98">
        <v>50</v>
      </c>
    </row>
    <row r="326" spans="1:8" ht="33.75" hidden="1">
      <c r="A326" s="16" t="s">
        <v>364</v>
      </c>
      <c r="B326" s="16" t="s">
        <v>53</v>
      </c>
      <c r="C326" s="36" t="s">
        <v>841</v>
      </c>
      <c r="D326" s="16"/>
      <c r="E326" s="29" t="s">
        <v>299</v>
      </c>
      <c r="F326" s="98">
        <f aca="true" t="shared" si="49" ref="F326:H327">F327</f>
        <v>0</v>
      </c>
      <c r="G326" s="98">
        <f t="shared" si="49"/>
        <v>0</v>
      </c>
      <c r="H326" s="98">
        <f t="shared" si="49"/>
        <v>0</v>
      </c>
    </row>
    <row r="327" spans="1:8" ht="33.75" hidden="1">
      <c r="A327" s="16" t="s">
        <v>364</v>
      </c>
      <c r="B327" s="16" t="s">
        <v>53</v>
      </c>
      <c r="C327" s="36" t="s">
        <v>842</v>
      </c>
      <c r="D327" s="16"/>
      <c r="E327" s="28" t="s">
        <v>840</v>
      </c>
      <c r="F327" s="98">
        <f t="shared" si="49"/>
        <v>0</v>
      </c>
      <c r="G327" s="98">
        <f t="shared" si="49"/>
        <v>0</v>
      </c>
      <c r="H327" s="98">
        <f t="shared" si="49"/>
        <v>0</v>
      </c>
    </row>
    <row r="328" spans="1:8" ht="12.75" hidden="1">
      <c r="A328" s="16" t="s">
        <v>364</v>
      </c>
      <c r="B328" s="16" t="s">
        <v>53</v>
      </c>
      <c r="C328" s="36" t="s">
        <v>842</v>
      </c>
      <c r="D328" s="9" t="s">
        <v>115</v>
      </c>
      <c r="E328" s="28" t="s">
        <v>117</v>
      </c>
      <c r="F328" s="98"/>
      <c r="G328" s="98"/>
      <c r="H328" s="98"/>
    </row>
    <row r="329" spans="1:8" ht="22.5" hidden="1">
      <c r="A329" s="16" t="s">
        <v>364</v>
      </c>
      <c r="B329" s="16" t="s">
        <v>53</v>
      </c>
      <c r="C329" s="36" t="s">
        <v>851</v>
      </c>
      <c r="D329" s="16"/>
      <c r="E329" s="28" t="s">
        <v>262</v>
      </c>
      <c r="F329" s="98">
        <f aca="true" t="shared" si="50" ref="F329:H330">F330</f>
        <v>0</v>
      </c>
      <c r="G329" s="98">
        <f t="shared" si="50"/>
        <v>0</v>
      </c>
      <c r="H329" s="98">
        <f t="shared" si="50"/>
        <v>0</v>
      </c>
    </row>
    <row r="330" spans="1:8" ht="22.5" hidden="1">
      <c r="A330" s="16" t="s">
        <v>364</v>
      </c>
      <c r="B330" s="16" t="s">
        <v>53</v>
      </c>
      <c r="C330" s="36" t="s">
        <v>852</v>
      </c>
      <c r="D330" s="16"/>
      <c r="E330" s="28" t="s">
        <v>853</v>
      </c>
      <c r="F330" s="98">
        <f t="shared" si="50"/>
        <v>0</v>
      </c>
      <c r="G330" s="98">
        <f t="shared" si="50"/>
        <v>0</v>
      </c>
      <c r="H330" s="98">
        <f t="shared" si="50"/>
        <v>0</v>
      </c>
    </row>
    <row r="331" spans="1:8" ht="12.75" hidden="1">
      <c r="A331" s="16" t="s">
        <v>364</v>
      </c>
      <c r="B331" s="16" t="s">
        <v>53</v>
      </c>
      <c r="C331" s="36" t="s">
        <v>852</v>
      </c>
      <c r="D331" s="9" t="s">
        <v>115</v>
      </c>
      <c r="E331" s="28" t="s">
        <v>117</v>
      </c>
      <c r="F331" s="98"/>
      <c r="G331" s="98"/>
      <c r="H331" s="98"/>
    </row>
    <row r="332" spans="1:8" ht="22.5">
      <c r="A332" s="16" t="s">
        <v>364</v>
      </c>
      <c r="B332" s="16" t="s">
        <v>53</v>
      </c>
      <c r="C332" s="36" t="s">
        <v>320</v>
      </c>
      <c r="D332" s="16"/>
      <c r="E332" s="29" t="s">
        <v>701</v>
      </c>
      <c r="F332" s="98">
        <f aca="true" t="shared" si="51" ref="F332:H336">F333</f>
        <v>0</v>
      </c>
      <c r="G332" s="98">
        <f t="shared" si="51"/>
        <v>0</v>
      </c>
      <c r="H332" s="98">
        <f t="shared" si="51"/>
        <v>2415.4</v>
      </c>
    </row>
    <row r="333" spans="1:8" ht="22.5">
      <c r="A333" s="16" t="s">
        <v>364</v>
      </c>
      <c r="B333" s="16" t="s">
        <v>53</v>
      </c>
      <c r="C333" s="36" t="s">
        <v>605</v>
      </c>
      <c r="D333" s="16"/>
      <c r="E333" s="40" t="s">
        <v>234</v>
      </c>
      <c r="F333" s="98">
        <f>F334</f>
        <v>0</v>
      </c>
      <c r="G333" s="98">
        <f t="shared" si="51"/>
        <v>0</v>
      </c>
      <c r="H333" s="98">
        <f t="shared" si="51"/>
        <v>2415.4</v>
      </c>
    </row>
    <row r="334" spans="1:8" ht="33.75">
      <c r="A334" s="16" t="s">
        <v>364</v>
      </c>
      <c r="B334" s="16" t="s">
        <v>53</v>
      </c>
      <c r="C334" s="36" t="s">
        <v>606</v>
      </c>
      <c r="D334" s="16"/>
      <c r="E334" s="28" t="s">
        <v>321</v>
      </c>
      <c r="F334" s="98">
        <f>F335+F338</f>
        <v>0</v>
      </c>
      <c r="G334" s="98">
        <f>G335+G338</f>
        <v>0</v>
      </c>
      <c r="H334" s="98">
        <f>H335+H338</f>
        <v>2415.4</v>
      </c>
    </row>
    <row r="335" spans="1:8" ht="45" hidden="1">
      <c r="A335" s="16" t="s">
        <v>364</v>
      </c>
      <c r="B335" s="16" t="s">
        <v>53</v>
      </c>
      <c r="C335" s="36" t="s">
        <v>607</v>
      </c>
      <c r="D335" s="16"/>
      <c r="E335" s="28" t="s">
        <v>87</v>
      </c>
      <c r="F335" s="98">
        <f t="shared" si="51"/>
        <v>0</v>
      </c>
      <c r="G335" s="98">
        <f t="shared" si="51"/>
        <v>0</v>
      </c>
      <c r="H335" s="98">
        <f t="shared" si="51"/>
        <v>0</v>
      </c>
    </row>
    <row r="336" spans="1:9" s="8" customFormat="1" ht="56.25" hidden="1">
      <c r="A336" s="16" t="s">
        <v>364</v>
      </c>
      <c r="B336" s="16" t="s">
        <v>53</v>
      </c>
      <c r="C336" s="36" t="s">
        <v>608</v>
      </c>
      <c r="D336" s="16"/>
      <c r="E336" s="28" t="s">
        <v>595</v>
      </c>
      <c r="F336" s="98">
        <f>F337</f>
        <v>0</v>
      </c>
      <c r="G336" s="98">
        <f t="shared" si="51"/>
        <v>0</v>
      </c>
      <c r="H336" s="98">
        <f t="shared" si="51"/>
        <v>0</v>
      </c>
      <c r="I336" s="184"/>
    </row>
    <row r="337" spans="1:9" s="8" customFormat="1" ht="22.5" hidden="1">
      <c r="A337" s="16" t="s">
        <v>364</v>
      </c>
      <c r="B337" s="16" t="s">
        <v>53</v>
      </c>
      <c r="C337" s="36" t="s">
        <v>608</v>
      </c>
      <c r="D337" s="9" t="s">
        <v>219</v>
      </c>
      <c r="E337" s="28" t="s">
        <v>248</v>
      </c>
      <c r="F337" s="98">
        <v>0</v>
      </c>
      <c r="G337" s="98">
        <v>0</v>
      </c>
      <c r="H337" s="98">
        <v>0</v>
      </c>
      <c r="I337" s="184"/>
    </row>
    <row r="338" spans="1:9" s="8" customFormat="1" ht="22.5">
      <c r="A338" s="16" t="s">
        <v>364</v>
      </c>
      <c r="B338" s="16" t="s">
        <v>53</v>
      </c>
      <c r="C338" s="36" t="s">
        <v>609</v>
      </c>
      <c r="D338" s="9"/>
      <c r="E338" s="28" t="s">
        <v>262</v>
      </c>
      <c r="F338" s="98">
        <f aca="true" t="shared" si="52" ref="F338:H339">F339</f>
        <v>0</v>
      </c>
      <c r="G338" s="98">
        <f t="shared" si="52"/>
        <v>0</v>
      </c>
      <c r="H338" s="98">
        <f t="shared" si="52"/>
        <v>2415.4</v>
      </c>
      <c r="I338" s="184"/>
    </row>
    <row r="339" spans="1:9" s="8" customFormat="1" ht="45">
      <c r="A339" s="16" t="s">
        <v>364</v>
      </c>
      <c r="B339" s="16" t="s">
        <v>53</v>
      </c>
      <c r="C339" s="36" t="s">
        <v>610</v>
      </c>
      <c r="D339" s="9"/>
      <c r="E339" s="28" t="s">
        <v>483</v>
      </c>
      <c r="F339" s="98">
        <f>F340</f>
        <v>0</v>
      </c>
      <c r="G339" s="98">
        <f t="shared" si="52"/>
        <v>0</v>
      </c>
      <c r="H339" s="98">
        <f t="shared" si="52"/>
        <v>2415.4</v>
      </c>
      <c r="I339" s="184"/>
    </row>
    <row r="340" spans="1:9" s="8" customFormat="1" ht="22.5">
      <c r="A340" s="16" t="s">
        <v>364</v>
      </c>
      <c r="B340" s="16" t="s">
        <v>53</v>
      </c>
      <c r="C340" s="36" t="s">
        <v>610</v>
      </c>
      <c r="D340" s="9" t="s">
        <v>219</v>
      </c>
      <c r="E340" s="28" t="s">
        <v>248</v>
      </c>
      <c r="F340" s="98">
        <v>0</v>
      </c>
      <c r="G340" s="98">
        <v>0</v>
      </c>
      <c r="H340" s="98">
        <v>2415.4</v>
      </c>
      <c r="I340" s="184"/>
    </row>
    <row r="341" spans="1:9" s="5" customFormat="1" ht="12.75">
      <c r="A341" s="15" t="s">
        <v>364</v>
      </c>
      <c r="B341" s="15" t="s">
        <v>45</v>
      </c>
      <c r="C341" s="34"/>
      <c r="D341" s="15"/>
      <c r="E341" s="27" t="s">
        <v>46</v>
      </c>
      <c r="F341" s="93">
        <f aca="true" t="shared" si="53" ref="F341:H347">F342</f>
        <v>1891</v>
      </c>
      <c r="G341" s="93">
        <f t="shared" si="53"/>
        <v>1891</v>
      </c>
      <c r="H341" s="93">
        <f t="shared" si="53"/>
        <v>1891</v>
      </c>
      <c r="I341" s="188"/>
    </row>
    <row r="342" spans="1:9" s="5" customFormat="1" ht="12.75">
      <c r="A342" s="15" t="s">
        <v>364</v>
      </c>
      <c r="B342" s="15" t="s">
        <v>57</v>
      </c>
      <c r="C342" s="34"/>
      <c r="D342" s="15"/>
      <c r="E342" s="27" t="s">
        <v>58</v>
      </c>
      <c r="F342" s="93">
        <f t="shared" si="53"/>
        <v>1891</v>
      </c>
      <c r="G342" s="93">
        <f t="shared" si="53"/>
        <v>1891</v>
      </c>
      <c r="H342" s="93">
        <f t="shared" si="53"/>
        <v>1891</v>
      </c>
      <c r="I342" s="188"/>
    </row>
    <row r="343" spans="1:8" ht="22.5">
      <c r="A343" s="9" t="s">
        <v>364</v>
      </c>
      <c r="B343" s="9" t="s">
        <v>57</v>
      </c>
      <c r="C343" s="36" t="s">
        <v>254</v>
      </c>
      <c r="D343" s="9"/>
      <c r="E343" s="29" t="s">
        <v>671</v>
      </c>
      <c r="F343" s="95">
        <f t="shared" si="53"/>
        <v>1891</v>
      </c>
      <c r="G343" s="95">
        <f t="shared" si="53"/>
        <v>1891</v>
      </c>
      <c r="H343" s="95">
        <f t="shared" si="53"/>
        <v>1891</v>
      </c>
    </row>
    <row r="344" spans="1:8" ht="33.75">
      <c r="A344" s="9" t="s">
        <v>364</v>
      </c>
      <c r="B344" s="9" t="s">
        <v>57</v>
      </c>
      <c r="C344" s="36" t="s">
        <v>322</v>
      </c>
      <c r="D344" s="16"/>
      <c r="E344" s="39" t="s">
        <v>707</v>
      </c>
      <c r="F344" s="95">
        <f t="shared" si="53"/>
        <v>1891</v>
      </c>
      <c r="G344" s="95">
        <f t="shared" si="53"/>
        <v>1891</v>
      </c>
      <c r="H344" s="95">
        <f t="shared" si="53"/>
        <v>1891</v>
      </c>
    </row>
    <row r="345" spans="1:8" ht="47.25" customHeight="1">
      <c r="A345" s="9" t="s">
        <v>364</v>
      </c>
      <c r="B345" s="9" t="s">
        <v>57</v>
      </c>
      <c r="C345" s="36" t="s">
        <v>323</v>
      </c>
      <c r="D345" s="16"/>
      <c r="E345" s="174" t="s">
        <v>817</v>
      </c>
      <c r="F345" s="95">
        <f>F346+F349</f>
        <v>1891</v>
      </c>
      <c r="G345" s="95">
        <f>G346+G349</f>
        <v>1891</v>
      </c>
      <c r="H345" s="95">
        <f>H346+H349</f>
        <v>1891</v>
      </c>
    </row>
    <row r="346" spans="1:8" ht="33.75">
      <c r="A346" s="9" t="s">
        <v>364</v>
      </c>
      <c r="B346" s="9" t="s">
        <v>57</v>
      </c>
      <c r="C346" s="36" t="s">
        <v>324</v>
      </c>
      <c r="D346" s="16"/>
      <c r="E346" s="29" t="s">
        <v>299</v>
      </c>
      <c r="F346" s="95">
        <f t="shared" si="53"/>
        <v>800</v>
      </c>
      <c r="G346" s="95">
        <f t="shared" si="53"/>
        <v>800</v>
      </c>
      <c r="H346" s="95">
        <f t="shared" si="53"/>
        <v>800</v>
      </c>
    </row>
    <row r="347" spans="1:8" ht="22.5">
      <c r="A347" s="9" t="s">
        <v>364</v>
      </c>
      <c r="B347" s="9" t="s">
        <v>57</v>
      </c>
      <c r="C347" s="36" t="s">
        <v>277</v>
      </c>
      <c r="D347" s="16"/>
      <c r="E347" s="28" t="s">
        <v>271</v>
      </c>
      <c r="F347" s="95">
        <f>F348</f>
        <v>800</v>
      </c>
      <c r="G347" s="95">
        <f t="shared" si="53"/>
        <v>800</v>
      </c>
      <c r="H347" s="95">
        <f t="shared" si="53"/>
        <v>800</v>
      </c>
    </row>
    <row r="348" spans="1:8" ht="22.5">
      <c r="A348" s="9" t="s">
        <v>364</v>
      </c>
      <c r="B348" s="9" t="s">
        <v>57</v>
      </c>
      <c r="C348" s="36" t="s">
        <v>277</v>
      </c>
      <c r="D348" s="16" t="s">
        <v>95</v>
      </c>
      <c r="E348" s="28" t="s">
        <v>343</v>
      </c>
      <c r="F348" s="95">
        <v>800</v>
      </c>
      <c r="G348" s="95">
        <v>800</v>
      </c>
      <c r="H348" s="95">
        <v>800</v>
      </c>
    </row>
    <row r="349" spans="1:8" ht="22.5">
      <c r="A349" s="9" t="s">
        <v>364</v>
      </c>
      <c r="B349" s="9" t="s">
        <v>57</v>
      </c>
      <c r="C349" s="36" t="s">
        <v>536</v>
      </c>
      <c r="D349" s="16"/>
      <c r="E349" s="28" t="s">
        <v>262</v>
      </c>
      <c r="F349" s="95">
        <f aca="true" t="shared" si="54" ref="F349:H350">F350</f>
        <v>1091</v>
      </c>
      <c r="G349" s="95">
        <f t="shared" si="54"/>
        <v>1091</v>
      </c>
      <c r="H349" s="95">
        <f t="shared" si="54"/>
        <v>1091</v>
      </c>
    </row>
    <row r="350" spans="1:8" ht="12.75">
      <c r="A350" s="9" t="s">
        <v>364</v>
      </c>
      <c r="B350" s="9" t="s">
        <v>57</v>
      </c>
      <c r="C350" s="36" t="s">
        <v>537</v>
      </c>
      <c r="D350" s="16"/>
      <c r="E350" s="28" t="s">
        <v>538</v>
      </c>
      <c r="F350" s="95">
        <f t="shared" si="54"/>
        <v>1091</v>
      </c>
      <c r="G350" s="95">
        <f t="shared" si="54"/>
        <v>1091</v>
      </c>
      <c r="H350" s="95">
        <f t="shared" si="54"/>
        <v>1091</v>
      </c>
    </row>
    <row r="351" spans="1:8" ht="22.5">
      <c r="A351" s="9" t="s">
        <v>364</v>
      </c>
      <c r="B351" s="9" t="s">
        <v>57</v>
      </c>
      <c r="C351" s="36" t="s">
        <v>537</v>
      </c>
      <c r="D351" s="16" t="s">
        <v>95</v>
      </c>
      <c r="E351" s="28" t="s">
        <v>343</v>
      </c>
      <c r="F351" s="95">
        <f>1085.3+5.7</f>
        <v>1091</v>
      </c>
      <c r="G351" s="95">
        <f>1085.3+5.7</f>
        <v>1091</v>
      </c>
      <c r="H351" s="95">
        <f>1085.3+5.7</f>
        <v>1091</v>
      </c>
    </row>
    <row r="352" spans="1:9" s="5" customFormat="1" ht="22.5">
      <c r="A352" s="15" t="s">
        <v>42</v>
      </c>
      <c r="B352" s="15"/>
      <c r="C352" s="34"/>
      <c r="D352" s="15"/>
      <c r="E352" s="30" t="s">
        <v>805</v>
      </c>
      <c r="F352" s="93">
        <f>F353+F378+F371+F427+F403</f>
        <v>31322.7</v>
      </c>
      <c r="G352" s="93">
        <f>G353+G378+G371+G427+G403</f>
        <v>28959.1</v>
      </c>
      <c r="H352" s="93">
        <f>H353+H378+H371+H427+H403</f>
        <v>28957.399999999998</v>
      </c>
      <c r="I352" s="188"/>
    </row>
    <row r="353" spans="1:9" s="5" customFormat="1" ht="12.75">
      <c r="A353" s="15" t="s">
        <v>42</v>
      </c>
      <c r="B353" s="15" t="s">
        <v>365</v>
      </c>
      <c r="C353" s="34"/>
      <c r="D353" s="15"/>
      <c r="E353" s="30" t="s">
        <v>371</v>
      </c>
      <c r="F353" s="93">
        <f aca="true" t="shared" si="55" ref="F353:H354">F354</f>
        <v>11623.3</v>
      </c>
      <c r="G353" s="93">
        <f t="shared" si="55"/>
        <v>11463.3</v>
      </c>
      <c r="H353" s="93">
        <f t="shared" si="55"/>
        <v>11463.3</v>
      </c>
      <c r="I353" s="188"/>
    </row>
    <row r="354" spans="1:9" s="5" customFormat="1" ht="12.75">
      <c r="A354" s="15" t="s">
        <v>42</v>
      </c>
      <c r="B354" s="15" t="s">
        <v>44</v>
      </c>
      <c r="C354" s="34"/>
      <c r="D354" s="15"/>
      <c r="E354" s="27" t="s">
        <v>373</v>
      </c>
      <c r="F354" s="93">
        <f t="shared" si="55"/>
        <v>11623.3</v>
      </c>
      <c r="G354" s="93">
        <f t="shared" si="55"/>
        <v>11463.3</v>
      </c>
      <c r="H354" s="93">
        <f t="shared" si="55"/>
        <v>11463.3</v>
      </c>
      <c r="I354" s="188"/>
    </row>
    <row r="355" spans="1:8" ht="22.5">
      <c r="A355" s="9" t="s">
        <v>42</v>
      </c>
      <c r="B355" s="9" t="s">
        <v>44</v>
      </c>
      <c r="C355" s="36" t="s">
        <v>254</v>
      </c>
      <c r="D355" s="9"/>
      <c r="E355" s="29" t="s">
        <v>671</v>
      </c>
      <c r="F355" s="95">
        <f>F356+F363</f>
        <v>11623.3</v>
      </c>
      <c r="G355" s="95">
        <f>G356+G363</f>
        <v>11463.3</v>
      </c>
      <c r="H355" s="95">
        <f>H356+H363</f>
        <v>11463.3</v>
      </c>
    </row>
    <row r="356" spans="1:8" ht="12.75">
      <c r="A356" s="9" t="s">
        <v>42</v>
      </c>
      <c r="B356" s="9" t="s">
        <v>44</v>
      </c>
      <c r="C356" s="36" t="s">
        <v>255</v>
      </c>
      <c r="D356" s="9"/>
      <c r="E356" s="40" t="s">
        <v>116</v>
      </c>
      <c r="F356" s="95">
        <f aca="true" t="shared" si="56" ref="F356:H358">F357</f>
        <v>5841.1</v>
      </c>
      <c r="G356" s="95">
        <f t="shared" si="56"/>
        <v>5851.1</v>
      </c>
      <c r="H356" s="95">
        <f t="shared" si="56"/>
        <v>5851.1</v>
      </c>
    </row>
    <row r="357" spans="1:8" ht="33.75">
      <c r="A357" s="9" t="s">
        <v>42</v>
      </c>
      <c r="B357" s="9" t="s">
        <v>44</v>
      </c>
      <c r="C357" s="36" t="s">
        <v>280</v>
      </c>
      <c r="D357" s="9"/>
      <c r="E357" s="29" t="s">
        <v>819</v>
      </c>
      <c r="F357" s="95">
        <f t="shared" si="56"/>
        <v>5841.1</v>
      </c>
      <c r="G357" s="95">
        <f t="shared" si="56"/>
        <v>5851.1</v>
      </c>
      <c r="H357" s="95">
        <f t="shared" si="56"/>
        <v>5851.1</v>
      </c>
    </row>
    <row r="358" spans="1:8" ht="12.75">
      <c r="A358" s="9" t="s">
        <v>42</v>
      </c>
      <c r="B358" s="9" t="s">
        <v>44</v>
      </c>
      <c r="C358" s="36" t="s">
        <v>190</v>
      </c>
      <c r="D358" s="9"/>
      <c r="E358" s="28" t="s">
        <v>670</v>
      </c>
      <c r="F358" s="95">
        <f>F359</f>
        <v>5841.1</v>
      </c>
      <c r="G358" s="95">
        <f t="shared" si="56"/>
        <v>5851.1</v>
      </c>
      <c r="H358" s="95">
        <f t="shared" si="56"/>
        <v>5851.1</v>
      </c>
    </row>
    <row r="359" spans="1:8" ht="22.5">
      <c r="A359" s="9" t="s">
        <v>42</v>
      </c>
      <c r="B359" s="9" t="s">
        <v>44</v>
      </c>
      <c r="C359" s="36" t="s">
        <v>375</v>
      </c>
      <c r="D359" s="9"/>
      <c r="E359" s="29" t="s">
        <v>376</v>
      </c>
      <c r="F359" s="95">
        <f>F360+F362+F361</f>
        <v>5841.1</v>
      </c>
      <c r="G359" s="95">
        <f>G360+G362+G361</f>
        <v>5851.1</v>
      </c>
      <c r="H359" s="95">
        <f>H360+H362+H361</f>
        <v>5851.1</v>
      </c>
    </row>
    <row r="360" spans="1:8" ht="45">
      <c r="A360" s="9" t="s">
        <v>42</v>
      </c>
      <c r="B360" s="9" t="s">
        <v>44</v>
      </c>
      <c r="C360" s="36" t="s">
        <v>375</v>
      </c>
      <c r="D360" s="9" t="s">
        <v>62</v>
      </c>
      <c r="E360" s="29" t="s">
        <v>63</v>
      </c>
      <c r="F360" s="95">
        <v>5151.1</v>
      </c>
      <c r="G360" s="95">
        <v>5151.1</v>
      </c>
      <c r="H360" s="95">
        <v>5151.1</v>
      </c>
    </row>
    <row r="361" spans="1:8" ht="22.5">
      <c r="A361" s="9" t="s">
        <v>42</v>
      </c>
      <c r="B361" s="9" t="s">
        <v>44</v>
      </c>
      <c r="C361" s="36" t="s">
        <v>375</v>
      </c>
      <c r="D361" s="9" t="s">
        <v>64</v>
      </c>
      <c r="E361" s="29" t="s">
        <v>381</v>
      </c>
      <c r="F361" s="95">
        <v>690</v>
      </c>
      <c r="G361" s="95">
        <v>700</v>
      </c>
      <c r="H361" s="95">
        <v>700</v>
      </c>
    </row>
    <row r="362" spans="1:8" ht="12.75" hidden="1">
      <c r="A362" s="9" t="s">
        <v>42</v>
      </c>
      <c r="B362" s="9" t="s">
        <v>44</v>
      </c>
      <c r="C362" s="36" t="s">
        <v>375</v>
      </c>
      <c r="D362" s="9" t="s">
        <v>93</v>
      </c>
      <c r="E362" s="28" t="s">
        <v>94</v>
      </c>
      <c r="F362" s="95"/>
      <c r="G362" s="95"/>
      <c r="H362" s="95"/>
    </row>
    <row r="363" spans="1:8" ht="33.75">
      <c r="A363" s="9" t="s">
        <v>42</v>
      </c>
      <c r="B363" s="9" t="s">
        <v>44</v>
      </c>
      <c r="C363" s="36" t="s">
        <v>265</v>
      </c>
      <c r="D363" s="9"/>
      <c r="E363" s="39" t="s">
        <v>678</v>
      </c>
      <c r="F363" s="95">
        <f aca="true" t="shared" si="57" ref="F363:H365">F364</f>
        <v>5782.2</v>
      </c>
      <c r="G363" s="95">
        <f t="shared" si="57"/>
        <v>5612.2</v>
      </c>
      <c r="H363" s="95">
        <f t="shared" si="57"/>
        <v>5612.2</v>
      </c>
    </row>
    <row r="364" spans="1:8" ht="33.75">
      <c r="A364" s="9" t="s">
        <v>42</v>
      </c>
      <c r="B364" s="9" t="s">
        <v>44</v>
      </c>
      <c r="C364" s="36" t="s">
        <v>191</v>
      </c>
      <c r="D364" s="9"/>
      <c r="E364" s="28" t="s">
        <v>250</v>
      </c>
      <c r="F364" s="95">
        <f t="shared" si="57"/>
        <v>5782.2</v>
      </c>
      <c r="G364" s="95">
        <f t="shared" si="57"/>
        <v>5612.2</v>
      </c>
      <c r="H364" s="95">
        <f t="shared" si="57"/>
        <v>5612.2</v>
      </c>
    </row>
    <row r="365" spans="1:8" ht="12.75">
      <c r="A365" s="9" t="s">
        <v>42</v>
      </c>
      <c r="B365" s="9" t="s">
        <v>44</v>
      </c>
      <c r="C365" s="36" t="s">
        <v>192</v>
      </c>
      <c r="D365" s="9"/>
      <c r="E365" s="28" t="s">
        <v>670</v>
      </c>
      <c r="F365" s="95">
        <f>F366</f>
        <v>5782.2</v>
      </c>
      <c r="G365" s="95">
        <f t="shared" si="57"/>
        <v>5612.2</v>
      </c>
      <c r="H365" s="95">
        <f>H366</f>
        <v>5612.2</v>
      </c>
    </row>
    <row r="366" spans="1:8" ht="45">
      <c r="A366" s="9" t="s">
        <v>42</v>
      </c>
      <c r="B366" s="9" t="s">
        <v>44</v>
      </c>
      <c r="C366" s="36" t="s">
        <v>193</v>
      </c>
      <c r="D366" s="9"/>
      <c r="E366" s="28" t="s">
        <v>194</v>
      </c>
      <c r="F366" s="95">
        <f>F367+F368+F369</f>
        <v>5782.2</v>
      </c>
      <c r="G366" s="95">
        <f>G367+G368+G369</f>
        <v>5612.2</v>
      </c>
      <c r="H366" s="95">
        <f>H367+H368+H369</f>
        <v>5612.2</v>
      </c>
    </row>
    <row r="367" spans="1:8" ht="45">
      <c r="A367" s="9" t="s">
        <v>42</v>
      </c>
      <c r="B367" s="9" t="s">
        <v>44</v>
      </c>
      <c r="C367" s="36" t="s">
        <v>193</v>
      </c>
      <c r="D367" s="9" t="s">
        <v>62</v>
      </c>
      <c r="E367" s="29" t="s">
        <v>63</v>
      </c>
      <c r="F367" s="95">
        <f>711.4+214.8</f>
        <v>926.2</v>
      </c>
      <c r="G367" s="95">
        <v>926.2</v>
      </c>
      <c r="H367" s="95">
        <v>926.2</v>
      </c>
    </row>
    <row r="368" spans="1:9" s="8" customFormat="1" ht="22.5">
      <c r="A368" s="9" t="s">
        <v>42</v>
      </c>
      <c r="B368" s="9" t="s">
        <v>44</v>
      </c>
      <c r="C368" s="36" t="s">
        <v>193</v>
      </c>
      <c r="D368" s="9" t="s">
        <v>64</v>
      </c>
      <c r="E368" s="29" t="s">
        <v>381</v>
      </c>
      <c r="F368" s="95">
        <f>2051.7+2588+80+100.3</f>
        <v>4820</v>
      </c>
      <c r="G368" s="95">
        <v>4650</v>
      </c>
      <c r="H368" s="95">
        <v>4650</v>
      </c>
      <c r="I368" s="184"/>
    </row>
    <row r="369" spans="1:8" ht="12.75">
      <c r="A369" s="9" t="s">
        <v>42</v>
      </c>
      <c r="B369" s="9" t="s">
        <v>44</v>
      </c>
      <c r="C369" s="36" t="s">
        <v>193</v>
      </c>
      <c r="D369" s="9" t="s">
        <v>93</v>
      </c>
      <c r="E369" s="28" t="s">
        <v>94</v>
      </c>
      <c r="F369" s="95">
        <v>36</v>
      </c>
      <c r="G369" s="95">
        <v>36</v>
      </c>
      <c r="H369" s="95">
        <v>36</v>
      </c>
    </row>
    <row r="370" spans="1:9" s="5" customFormat="1" ht="22.5">
      <c r="A370" s="15" t="s">
        <v>42</v>
      </c>
      <c r="B370" s="15" t="s">
        <v>367</v>
      </c>
      <c r="C370" s="34"/>
      <c r="D370" s="15"/>
      <c r="E370" s="27" t="s">
        <v>374</v>
      </c>
      <c r="F370" s="93">
        <f>F371</f>
        <v>3414</v>
      </c>
      <c r="G370" s="93">
        <f>G371</f>
        <v>3423.1</v>
      </c>
      <c r="H370" s="93">
        <f>H371</f>
        <v>3423.1</v>
      </c>
      <c r="I370" s="188"/>
    </row>
    <row r="371" spans="1:9" s="7" customFormat="1" ht="22.5">
      <c r="A371" s="9" t="s">
        <v>42</v>
      </c>
      <c r="B371" s="16" t="s">
        <v>621</v>
      </c>
      <c r="C371" s="36" t="s">
        <v>282</v>
      </c>
      <c r="D371" s="9"/>
      <c r="E371" s="29" t="s">
        <v>680</v>
      </c>
      <c r="F371" s="95">
        <f>F372</f>
        <v>3414</v>
      </c>
      <c r="G371" s="95">
        <f aca="true" t="shared" si="58" ref="G371:H374">G372</f>
        <v>3423.1</v>
      </c>
      <c r="H371" s="95">
        <f t="shared" si="58"/>
        <v>3423.1</v>
      </c>
      <c r="I371" s="185"/>
    </row>
    <row r="372" spans="1:8" ht="22.5">
      <c r="A372" s="9" t="s">
        <v>42</v>
      </c>
      <c r="B372" s="16" t="s">
        <v>621</v>
      </c>
      <c r="C372" s="36" t="s">
        <v>283</v>
      </c>
      <c r="D372" s="9"/>
      <c r="E372" s="40" t="s">
        <v>681</v>
      </c>
      <c r="F372" s="95">
        <f>F373</f>
        <v>3414</v>
      </c>
      <c r="G372" s="95">
        <f t="shared" si="58"/>
        <v>3423.1</v>
      </c>
      <c r="H372" s="95">
        <f t="shared" si="58"/>
        <v>3423.1</v>
      </c>
    </row>
    <row r="373" spans="1:8" ht="22.5">
      <c r="A373" s="9" t="s">
        <v>42</v>
      </c>
      <c r="B373" s="16" t="s">
        <v>621</v>
      </c>
      <c r="C373" s="36" t="s">
        <v>196</v>
      </c>
      <c r="D373" s="16"/>
      <c r="E373" s="28" t="s">
        <v>792</v>
      </c>
      <c r="F373" s="95">
        <f>F374</f>
        <v>3414</v>
      </c>
      <c r="G373" s="95">
        <f t="shared" si="58"/>
        <v>3423.1</v>
      </c>
      <c r="H373" s="95">
        <f t="shared" si="58"/>
        <v>3423.1</v>
      </c>
    </row>
    <row r="374" spans="1:8" ht="12.75">
      <c r="A374" s="9" t="s">
        <v>42</v>
      </c>
      <c r="B374" s="16" t="s">
        <v>621</v>
      </c>
      <c r="C374" s="36" t="s">
        <v>197</v>
      </c>
      <c r="D374" s="9"/>
      <c r="E374" s="28" t="s">
        <v>670</v>
      </c>
      <c r="F374" s="95">
        <f>F375</f>
        <v>3414</v>
      </c>
      <c r="G374" s="95">
        <f t="shared" si="58"/>
        <v>3423.1</v>
      </c>
      <c r="H374" s="95">
        <f t="shared" si="58"/>
        <v>3423.1</v>
      </c>
    </row>
    <row r="375" spans="1:8" ht="12.75">
      <c r="A375" s="9" t="s">
        <v>42</v>
      </c>
      <c r="B375" s="16" t="s">
        <v>621</v>
      </c>
      <c r="C375" s="36" t="s">
        <v>198</v>
      </c>
      <c r="D375" s="9"/>
      <c r="E375" s="28" t="s">
        <v>199</v>
      </c>
      <c r="F375" s="95">
        <f>F376+F377</f>
        <v>3414</v>
      </c>
      <c r="G375" s="95">
        <f>G376+G377</f>
        <v>3423.1</v>
      </c>
      <c r="H375" s="95">
        <f>H376+H377</f>
        <v>3423.1</v>
      </c>
    </row>
    <row r="376" spans="1:8" ht="45">
      <c r="A376" s="9" t="s">
        <v>42</v>
      </c>
      <c r="B376" s="16" t="s">
        <v>621</v>
      </c>
      <c r="C376" s="36" t="s">
        <v>198</v>
      </c>
      <c r="D376" s="9" t="s">
        <v>62</v>
      </c>
      <c r="E376" s="29" t="s">
        <v>63</v>
      </c>
      <c r="F376" s="95">
        <f>2414+729.1</f>
        <v>3143.1</v>
      </c>
      <c r="G376" s="95">
        <v>3143.1</v>
      </c>
      <c r="H376" s="95">
        <v>3143.1</v>
      </c>
    </row>
    <row r="377" spans="1:8" ht="22.5">
      <c r="A377" s="9" t="s">
        <v>42</v>
      </c>
      <c r="B377" s="16" t="s">
        <v>621</v>
      </c>
      <c r="C377" s="36" t="s">
        <v>198</v>
      </c>
      <c r="D377" s="9" t="s">
        <v>64</v>
      </c>
      <c r="E377" s="29" t="s">
        <v>381</v>
      </c>
      <c r="F377" s="95">
        <v>270.9</v>
      </c>
      <c r="G377" s="95">
        <v>280</v>
      </c>
      <c r="H377" s="95">
        <v>280</v>
      </c>
    </row>
    <row r="378" spans="1:8" ht="12.75">
      <c r="A378" s="15" t="s">
        <v>42</v>
      </c>
      <c r="B378" s="15" t="s">
        <v>368</v>
      </c>
      <c r="C378" s="34"/>
      <c r="D378" s="15"/>
      <c r="E378" s="27" t="s">
        <v>37</v>
      </c>
      <c r="F378" s="93">
        <f>F379+F386</f>
        <v>8988.7</v>
      </c>
      <c r="G378" s="93">
        <f>G379+G386</f>
        <v>8852.7</v>
      </c>
      <c r="H378" s="93">
        <f>H379+H386</f>
        <v>8851</v>
      </c>
    </row>
    <row r="379" spans="1:8" ht="0.75" customHeight="1" hidden="1">
      <c r="A379" s="15" t="s">
        <v>42</v>
      </c>
      <c r="B379" s="15" t="s">
        <v>369</v>
      </c>
      <c r="C379" s="34"/>
      <c r="D379" s="15"/>
      <c r="E379" s="27" t="s">
        <v>4</v>
      </c>
      <c r="F379" s="93">
        <f aca="true" t="shared" si="59" ref="F379:H384">F380</f>
        <v>0</v>
      </c>
      <c r="G379" s="93">
        <f t="shared" si="59"/>
        <v>0</v>
      </c>
      <c r="H379" s="93">
        <f t="shared" si="59"/>
        <v>0</v>
      </c>
    </row>
    <row r="380" spans="1:9" s="8" customFormat="1" ht="12.75" hidden="1">
      <c r="A380" s="16" t="s">
        <v>42</v>
      </c>
      <c r="B380" s="37" t="s">
        <v>369</v>
      </c>
      <c r="C380" s="37" t="s">
        <v>313</v>
      </c>
      <c r="D380" s="16"/>
      <c r="E380" s="28" t="s">
        <v>588</v>
      </c>
      <c r="F380" s="95">
        <f t="shared" si="59"/>
        <v>0</v>
      </c>
      <c r="G380" s="95">
        <f t="shared" si="59"/>
        <v>0</v>
      </c>
      <c r="H380" s="95">
        <f t="shared" si="59"/>
        <v>0</v>
      </c>
      <c r="I380" s="184"/>
    </row>
    <row r="381" spans="1:9" s="8" customFormat="1" ht="22.5" hidden="1">
      <c r="A381" s="9" t="s">
        <v>42</v>
      </c>
      <c r="B381" s="36" t="s">
        <v>369</v>
      </c>
      <c r="C381" s="36" t="s">
        <v>80</v>
      </c>
      <c r="D381" s="9"/>
      <c r="E381" s="40" t="s">
        <v>350</v>
      </c>
      <c r="F381" s="95">
        <f t="shared" si="59"/>
        <v>0</v>
      </c>
      <c r="G381" s="95">
        <f t="shared" si="59"/>
        <v>0</v>
      </c>
      <c r="H381" s="95">
        <f t="shared" si="59"/>
        <v>0</v>
      </c>
      <c r="I381" s="184"/>
    </row>
    <row r="382" spans="1:9" s="8" customFormat="1" ht="22.5" hidden="1">
      <c r="A382" s="16" t="s">
        <v>42</v>
      </c>
      <c r="B382" s="37" t="s">
        <v>369</v>
      </c>
      <c r="C382" s="36" t="s">
        <v>81</v>
      </c>
      <c r="D382" s="9"/>
      <c r="E382" s="29" t="s">
        <v>82</v>
      </c>
      <c r="F382" s="95">
        <f t="shared" si="59"/>
        <v>0</v>
      </c>
      <c r="G382" s="95">
        <f t="shared" si="59"/>
        <v>0</v>
      </c>
      <c r="H382" s="95">
        <f t="shared" si="59"/>
        <v>0</v>
      </c>
      <c r="I382" s="184"/>
    </row>
    <row r="383" spans="1:9" s="8" customFormat="1" ht="30" customHeight="1" hidden="1">
      <c r="A383" s="16" t="s">
        <v>42</v>
      </c>
      <c r="B383" s="37" t="s">
        <v>369</v>
      </c>
      <c r="C383" s="36" t="s">
        <v>83</v>
      </c>
      <c r="D383" s="9"/>
      <c r="E383" s="29" t="s">
        <v>262</v>
      </c>
      <c r="F383" s="95">
        <f t="shared" si="59"/>
        <v>0</v>
      </c>
      <c r="G383" s="95">
        <f t="shared" si="59"/>
        <v>0</v>
      </c>
      <c r="H383" s="95">
        <f t="shared" si="59"/>
        <v>0</v>
      </c>
      <c r="I383" s="184"/>
    </row>
    <row r="384" spans="1:9" s="8" customFormat="1" ht="73.5" customHeight="1" hidden="1">
      <c r="A384" s="16" t="s">
        <v>42</v>
      </c>
      <c r="B384" s="37" t="s">
        <v>369</v>
      </c>
      <c r="C384" s="36" t="s">
        <v>84</v>
      </c>
      <c r="D384" s="9"/>
      <c r="E384" s="29" t="s">
        <v>481</v>
      </c>
      <c r="F384" s="95">
        <f>F385</f>
        <v>0</v>
      </c>
      <c r="G384" s="95">
        <f t="shared" si="59"/>
        <v>0</v>
      </c>
      <c r="H384" s="95">
        <f t="shared" si="59"/>
        <v>0</v>
      </c>
      <c r="I384" s="184"/>
    </row>
    <row r="385" spans="1:9" s="8" customFormat="1" ht="22.5" hidden="1">
      <c r="A385" s="9" t="s">
        <v>42</v>
      </c>
      <c r="B385" s="36" t="s">
        <v>369</v>
      </c>
      <c r="C385" s="36" t="s">
        <v>84</v>
      </c>
      <c r="D385" s="9" t="s">
        <v>64</v>
      </c>
      <c r="E385" s="29" t="s">
        <v>381</v>
      </c>
      <c r="F385" s="95"/>
      <c r="G385" s="95"/>
      <c r="H385" s="95"/>
      <c r="I385" s="184"/>
    </row>
    <row r="386" spans="1:9" s="8" customFormat="1" ht="12.75">
      <c r="A386" s="15" t="s">
        <v>42</v>
      </c>
      <c r="B386" s="15" t="s">
        <v>370</v>
      </c>
      <c r="C386" s="34"/>
      <c r="D386" s="15"/>
      <c r="E386" s="27" t="s">
        <v>5</v>
      </c>
      <c r="F386" s="93">
        <f>F387</f>
        <v>8988.7</v>
      </c>
      <c r="G386" s="93">
        <f aca="true" t="shared" si="60" ref="G386:H388">G387</f>
        <v>8852.7</v>
      </c>
      <c r="H386" s="93">
        <f t="shared" si="60"/>
        <v>8851</v>
      </c>
      <c r="I386" s="184"/>
    </row>
    <row r="387" spans="1:9" s="8" customFormat="1" ht="22.5">
      <c r="A387" s="9" t="s">
        <v>42</v>
      </c>
      <c r="B387" s="9" t="s">
        <v>370</v>
      </c>
      <c r="C387" s="36" t="s">
        <v>295</v>
      </c>
      <c r="D387" s="9"/>
      <c r="E387" s="28" t="s">
        <v>688</v>
      </c>
      <c r="F387" s="98">
        <f>F388</f>
        <v>8988.7</v>
      </c>
      <c r="G387" s="98">
        <f t="shared" si="60"/>
        <v>8852.7</v>
      </c>
      <c r="H387" s="98">
        <f t="shared" si="60"/>
        <v>8851</v>
      </c>
      <c r="I387" s="184"/>
    </row>
    <row r="388" spans="1:9" s="8" customFormat="1" ht="12.75">
      <c r="A388" s="9" t="s">
        <v>42</v>
      </c>
      <c r="B388" s="9" t="s">
        <v>370</v>
      </c>
      <c r="C388" s="36" t="s">
        <v>296</v>
      </c>
      <c r="D388" s="9"/>
      <c r="E388" s="39" t="s">
        <v>708</v>
      </c>
      <c r="F388" s="98">
        <f>F389</f>
        <v>8988.7</v>
      </c>
      <c r="G388" s="98">
        <f t="shared" si="60"/>
        <v>8852.7</v>
      </c>
      <c r="H388" s="98">
        <f t="shared" si="60"/>
        <v>8851</v>
      </c>
      <c r="I388" s="184"/>
    </row>
    <row r="389" spans="1:9" s="8" customFormat="1" ht="12.75">
      <c r="A389" s="9" t="s">
        <v>42</v>
      </c>
      <c r="B389" s="9" t="s">
        <v>370</v>
      </c>
      <c r="C389" s="36" t="s">
        <v>297</v>
      </c>
      <c r="D389" s="9"/>
      <c r="E389" s="29" t="s">
        <v>218</v>
      </c>
      <c r="F389" s="98">
        <f>F393+F396+F390</f>
        <v>8988.7</v>
      </c>
      <c r="G389" s="98">
        <f>G393+G396+G390</f>
        <v>8852.7</v>
      </c>
      <c r="H389" s="98">
        <f>H393+H396+H390</f>
        <v>8851</v>
      </c>
      <c r="I389" s="184"/>
    </row>
    <row r="390" spans="1:9" s="8" customFormat="1" ht="22.5">
      <c r="A390" s="9" t="s">
        <v>42</v>
      </c>
      <c r="B390" s="9" t="s">
        <v>370</v>
      </c>
      <c r="C390" s="36" t="s">
        <v>517</v>
      </c>
      <c r="D390" s="9"/>
      <c r="E390" s="28" t="s">
        <v>262</v>
      </c>
      <c r="F390" s="98">
        <f aca="true" t="shared" si="61" ref="F390:H391">F391</f>
        <v>5819.4</v>
      </c>
      <c r="G390" s="98">
        <f t="shared" si="61"/>
        <v>5837.6</v>
      </c>
      <c r="H390" s="98">
        <f t="shared" si="61"/>
        <v>5837.4</v>
      </c>
      <c r="I390" s="184"/>
    </row>
    <row r="391" spans="1:9" s="8" customFormat="1" ht="33.75">
      <c r="A391" s="9" t="s">
        <v>42</v>
      </c>
      <c r="B391" s="9" t="s">
        <v>370</v>
      </c>
      <c r="C391" s="36" t="s">
        <v>518</v>
      </c>
      <c r="D391" s="9"/>
      <c r="E391" s="29" t="s">
        <v>519</v>
      </c>
      <c r="F391" s="98">
        <f t="shared" si="61"/>
        <v>5819.4</v>
      </c>
      <c r="G391" s="98">
        <f t="shared" si="61"/>
        <v>5837.6</v>
      </c>
      <c r="H391" s="98">
        <f t="shared" si="61"/>
        <v>5837.4</v>
      </c>
      <c r="I391" s="184"/>
    </row>
    <row r="392" spans="1:9" s="8" customFormat="1" ht="22.5">
      <c r="A392" s="9" t="s">
        <v>42</v>
      </c>
      <c r="B392" s="9" t="s">
        <v>370</v>
      </c>
      <c r="C392" s="36" t="s">
        <v>518</v>
      </c>
      <c r="D392" s="9" t="s">
        <v>64</v>
      </c>
      <c r="E392" s="29" t="s">
        <v>381</v>
      </c>
      <c r="F392" s="98">
        <v>5819.4</v>
      </c>
      <c r="G392" s="98">
        <v>5837.6</v>
      </c>
      <c r="H392" s="98">
        <v>5837.4</v>
      </c>
      <c r="I392" s="119"/>
    </row>
    <row r="393" spans="1:9" s="8" customFormat="1" ht="33.75">
      <c r="A393" s="9" t="s">
        <v>42</v>
      </c>
      <c r="B393" s="9" t="s">
        <v>370</v>
      </c>
      <c r="C393" s="36" t="s">
        <v>298</v>
      </c>
      <c r="D393" s="9"/>
      <c r="E393" s="29" t="s">
        <v>299</v>
      </c>
      <c r="F393" s="98">
        <f aca="true" t="shared" si="62" ref="F393:H394">F394</f>
        <v>1454.9</v>
      </c>
      <c r="G393" s="98">
        <f t="shared" si="62"/>
        <v>1459.6</v>
      </c>
      <c r="H393" s="98">
        <f t="shared" si="62"/>
        <v>1459.5</v>
      </c>
      <c r="I393" s="184"/>
    </row>
    <row r="394" spans="1:9" s="8" customFormat="1" ht="33.75">
      <c r="A394" s="9" t="s">
        <v>42</v>
      </c>
      <c r="B394" s="9" t="s">
        <v>370</v>
      </c>
      <c r="C394" s="36" t="s">
        <v>273</v>
      </c>
      <c r="D394" s="9"/>
      <c r="E394" s="29" t="s">
        <v>488</v>
      </c>
      <c r="F394" s="98">
        <f t="shared" si="62"/>
        <v>1454.9</v>
      </c>
      <c r="G394" s="98">
        <f t="shared" si="62"/>
        <v>1459.6</v>
      </c>
      <c r="H394" s="98">
        <f t="shared" si="62"/>
        <v>1459.5</v>
      </c>
      <c r="I394" s="184"/>
    </row>
    <row r="395" spans="1:9" s="8" customFormat="1" ht="22.5">
      <c r="A395" s="9" t="s">
        <v>42</v>
      </c>
      <c r="B395" s="9" t="s">
        <v>370</v>
      </c>
      <c r="C395" s="36" t="s">
        <v>273</v>
      </c>
      <c r="D395" s="9" t="s">
        <v>64</v>
      </c>
      <c r="E395" s="29" t="s">
        <v>381</v>
      </c>
      <c r="F395" s="98">
        <v>1454.9</v>
      </c>
      <c r="G395" s="98">
        <f>1428.8+30.8</f>
        <v>1459.6</v>
      </c>
      <c r="H395" s="98">
        <f>1433.3+26.2</f>
        <v>1459.5</v>
      </c>
      <c r="I395" s="184"/>
    </row>
    <row r="396" spans="1:9" s="8" customFormat="1" ht="12.75">
      <c r="A396" s="9" t="s">
        <v>42</v>
      </c>
      <c r="B396" s="9" t="s">
        <v>370</v>
      </c>
      <c r="C396" s="36" t="s">
        <v>300</v>
      </c>
      <c r="D396" s="9"/>
      <c r="E396" s="28" t="s">
        <v>670</v>
      </c>
      <c r="F396" s="98">
        <f>F397+F401+F399</f>
        <v>1714.3999999999999</v>
      </c>
      <c r="G396" s="98">
        <f>G397+G401+G399</f>
        <v>1555.5</v>
      </c>
      <c r="H396" s="98">
        <f>H397+H401+H399</f>
        <v>1554.1</v>
      </c>
      <c r="I396" s="184"/>
    </row>
    <row r="397" spans="1:9" s="8" customFormat="1" ht="45">
      <c r="A397" s="9" t="s">
        <v>42</v>
      </c>
      <c r="B397" s="9" t="s">
        <v>370</v>
      </c>
      <c r="C397" s="36" t="s">
        <v>301</v>
      </c>
      <c r="D397" s="9"/>
      <c r="E397" s="29" t="s">
        <v>487</v>
      </c>
      <c r="F397" s="98">
        <f>F398</f>
        <v>515.3</v>
      </c>
      <c r="G397" s="98">
        <f>G398</f>
        <v>402.29999999999995</v>
      </c>
      <c r="H397" s="98">
        <f>H398</f>
        <v>396.29999999999995</v>
      </c>
      <c r="I397" s="184"/>
    </row>
    <row r="398" spans="1:9" s="8" customFormat="1" ht="22.5">
      <c r="A398" s="9" t="s">
        <v>42</v>
      </c>
      <c r="B398" s="9" t="s">
        <v>370</v>
      </c>
      <c r="C398" s="36" t="s">
        <v>301</v>
      </c>
      <c r="D398" s="9" t="s">
        <v>64</v>
      </c>
      <c r="E398" s="29" t="s">
        <v>381</v>
      </c>
      <c r="F398" s="98">
        <f>361.9+40.4+113</f>
        <v>515.3</v>
      </c>
      <c r="G398" s="98">
        <f>361.9+40.4</f>
        <v>402.29999999999995</v>
      </c>
      <c r="H398" s="98">
        <f>356.4+39.9</f>
        <v>396.29999999999995</v>
      </c>
      <c r="I398" s="184"/>
    </row>
    <row r="399" spans="1:9" s="8" customFormat="1" ht="33.75">
      <c r="A399" s="9" t="s">
        <v>42</v>
      </c>
      <c r="B399" s="9" t="s">
        <v>370</v>
      </c>
      <c r="C399" s="36" t="s">
        <v>746</v>
      </c>
      <c r="D399" s="9"/>
      <c r="E399" s="29" t="s">
        <v>756</v>
      </c>
      <c r="F399" s="98">
        <f>F400</f>
        <v>1159.6</v>
      </c>
      <c r="G399" s="98">
        <f>G400</f>
        <v>1153.2</v>
      </c>
      <c r="H399" s="98">
        <f>H400</f>
        <v>1157.8</v>
      </c>
      <c r="I399" s="184"/>
    </row>
    <row r="400" spans="1:9" s="8" customFormat="1" ht="22.5">
      <c r="A400" s="9" t="s">
        <v>42</v>
      </c>
      <c r="B400" s="9" t="s">
        <v>370</v>
      </c>
      <c r="C400" s="36" t="s">
        <v>746</v>
      </c>
      <c r="D400" s="9" t="s">
        <v>64</v>
      </c>
      <c r="E400" s="29" t="s">
        <v>381</v>
      </c>
      <c r="F400" s="98">
        <v>1159.6</v>
      </c>
      <c r="G400" s="98">
        <f>1184-30.8</f>
        <v>1153.2</v>
      </c>
      <c r="H400" s="98">
        <f>1184-26.2</f>
        <v>1157.8</v>
      </c>
      <c r="I400" s="184"/>
    </row>
    <row r="401" spans="1:9" s="8" customFormat="1" ht="33.75">
      <c r="A401" s="9" t="s">
        <v>42</v>
      </c>
      <c r="B401" s="9" t="s">
        <v>370</v>
      </c>
      <c r="C401" s="36" t="s">
        <v>563</v>
      </c>
      <c r="D401" s="9"/>
      <c r="E401" s="29" t="s">
        <v>564</v>
      </c>
      <c r="F401" s="95">
        <f>F402</f>
        <v>39.5</v>
      </c>
      <c r="G401" s="95">
        <f>G402</f>
        <v>0</v>
      </c>
      <c r="H401" s="95">
        <f>H402</f>
        <v>0</v>
      </c>
      <c r="I401" s="184"/>
    </row>
    <row r="402" spans="1:9" s="8" customFormat="1" ht="22.5">
      <c r="A402" s="9" t="s">
        <v>42</v>
      </c>
      <c r="B402" s="9" t="s">
        <v>370</v>
      </c>
      <c r="C402" s="36" t="s">
        <v>563</v>
      </c>
      <c r="D402" s="9" t="s">
        <v>64</v>
      </c>
      <c r="E402" s="29" t="s">
        <v>381</v>
      </c>
      <c r="F402" s="95">
        <f>36.5+3</f>
        <v>39.5</v>
      </c>
      <c r="G402" s="95">
        <v>0</v>
      </c>
      <c r="H402" s="95">
        <v>0</v>
      </c>
      <c r="I402" s="120"/>
    </row>
    <row r="403" spans="1:9" s="8" customFormat="1" ht="12.75">
      <c r="A403" s="15" t="s">
        <v>42</v>
      </c>
      <c r="B403" s="15" t="s">
        <v>477</v>
      </c>
      <c r="C403" s="34"/>
      <c r="D403" s="15"/>
      <c r="E403" s="30" t="s">
        <v>478</v>
      </c>
      <c r="F403" s="93">
        <f>F418+F404+F411</f>
        <v>7276.700000000001</v>
      </c>
      <c r="G403" s="93">
        <f>G418+G404+G411</f>
        <v>5200</v>
      </c>
      <c r="H403" s="93">
        <f>H418+H404+H411</f>
        <v>5200</v>
      </c>
      <c r="I403" s="126"/>
    </row>
    <row r="404" spans="1:9" s="8" customFormat="1" ht="12.75">
      <c r="A404" s="15" t="s">
        <v>42</v>
      </c>
      <c r="B404" s="15" t="s">
        <v>845</v>
      </c>
      <c r="C404" s="34"/>
      <c r="D404" s="15"/>
      <c r="E404" s="27" t="s">
        <v>846</v>
      </c>
      <c r="F404" s="93">
        <f aca="true" t="shared" si="63" ref="F404:F409">F405</f>
        <v>120.1</v>
      </c>
      <c r="G404" s="93">
        <f aca="true" t="shared" si="64" ref="G404:H409">G405</f>
        <v>0</v>
      </c>
      <c r="H404" s="93">
        <f t="shared" si="64"/>
        <v>0</v>
      </c>
      <c r="I404" s="126"/>
    </row>
    <row r="405" spans="1:9" s="8" customFormat="1" ht="33.75">
      <c r="A405" s="9" t="s">
        <v>42</v>
      </c>
      <c r="B405" s="9" t="s">
        <v>845</v>
      </c>
      <c r="C405" s="36" t="s">
        <v>494</v>
      </c>
      <c r="D405" s="9"/>
      <c r="E405" s="28" t="s">
        <v>693</v>
      </c>
      <c r="F405" s="95">
        <f t="shared" si="63"/>
        <v>120.1</v>
      </c>
      <c r="G405" s="95">
        <f t="shared" si="64"/>
        <v>0</v>
      </c>
      <c r="H405" s="95">
        <f t="shared" si="64"/>
        <v>0</v>
      </c>
      <c r="I405" s="126"/>
    </row>
    <row r="406" spans="1:9" s="8" customFormat="1" ht="22.5">
      <c r="A406" s="9" t="s">
        <v>42</v>
      </c>
      <c r="B406" s="9" t="s">
        <v>845</v>
      </c>
      <c r="C406" s="36" t="s">
        <v>854</v>
      </c>
      <c r="D406" s="9"/>
      <c r="E406" s="39" t="s">
        <v>858</v>
      </c>
      <c r="F406" s="95">
        <f t="shared" si="63"/>
        <v>120.1</v>
      </c>
      <c r="G406" s="95">
        <f t="shared" si="64"/>
        <v>0</v>
      </c>
      <c r="H406" s="95">
        <f t="shared" si="64"/>
        <v>0</v>
      </c>
      <c r="I406" s="126"/>
    </row>
    <row r="407" spans="1:9" s="8" customFormat="1" ht="33.75">
      <c r="A407" s="9" t="s">
        <v>42</v>
      </c>
      <c r="B407" s="9" t="s">
        <v>845</v>
      </c>
      <c r="C407" s="36" t="s">
        <v>855</v>
      </c>
      <c r="D407" s="9"/>
      <c r="E407" s="28" t="s">
        <v>859</v>
      </c>
      <c r="F407" s="95">
        <f t="shared" si="63"/>
        <v>120.1</v>
      </c>
      <c r="G407" s="95">
        <f t="shared" si="64"/>
        <v>0</v>
      </c>
      <c r="H407" s="95">
        <f t="shared" si="64"/>
        <v>0</v>
      </c>
      <c r="I407" s="126"/>
    </row>
    <row r="408" spans="1:9" s="8" customFormat="1" ht="12.75">
      <c r="A408" s="9" t="s">
        <v>42</v>
      </c>
      <c r="B408" s="9" t="s">
        <v>845</v>
      </c>
      <c r="C408" s="36" t="s">
        <v>856</v>
      </c>
      <c r="D408" s="9"/>
      <c r="E408" s="28" t="s">
        <v>670</v>
      </c>
      <c r="F408" s="95">
        <f t="shared" si="63"/>
        <v>120.1</v>
      </c>
      <c r="G408" s="95">
        <f t="shared" si="64"/>
        <v>0</v>
      </c>
      <c r="H408" s="95">
        <f t="shared" si="64"/>
        <v>0</v>
      </c>
      <c r="I408" s="126"/>
    </row>
    <row r="409" spans="1:9" s="8" customFormat="1" ht="12.75">
      <c r="A409" s="9" t="s">
        <v>42</v>
      </c>
      <c r="B409" s="9" t="s">
        <v>845</v>
      </c>
      <c r="C409" s="36" t="s">
        <v>932</v>
      </c>
      <c r="D409" s="9"/>
      <c r="E409" s="29" t="s">
        <v>933</v>
      </c>
      <c r="F409" s="95">
        <f t="shared" si="63"/>
        <v>120.1</v>
      </c>
      <c r="G409" s="95">
        <f t="shared" si="64"/>
        <v>0</v>
      </c>
      <c r="H409" s="95">
        <f t="shared" si="64"/>
        <v>0</v>
      </c>
      <c r="I409" s="126"/>
    </row>
    <row r="410" spans="1:9" s="8" customFormat="1" ht="22.5">
      <c r="A410" s="9" t="s">
        <v>42</v>
      </c>
      <c r="B410" s="9" t="s">
        <v>845</v>
      </c>
      <c r="C410" s="36" t="s">
        <v>932</v>
      </c>
      <c r="D410" s="9" t="s">
        <v>64</v>
      </c>
      <c r="E410" s="29" t="s">
        <v>381</v>
      </c>
      <c r="F410" s="95">
        <v>120.1</v>
      </c>
      <c r="G410" s="95">
        <v>0</v>
      </c>
      <c r="H410" s="95">
        <v>0</v>
      </c>
      <c r="I410" s="126"/>
    </row>
    <row r="411" spans="1:9" s="8" customFormat="1" ht="12.75">
      <c r="A411" s="15" t="s">
        <v>42</v>
      </c>
      <c r="B411" s="15" t="s">
        <v>479</v>
      </c>
      <c r="C411" s="34"/>
      <c r="D411" s="15"/>
      <c r="E411" s="30" t="s">
        <v>480</v>
      </c>
      <c r="F411" s="95">
        <f aca="true" t="shared" si="65" ref="F411:F416">F412</f>
        <v>1282.6</v>
      </c>
      <c r="G411" s="95">
        <f aca="true" t="shared" si="66" ref="G411:H416">G412</f>
        <v>0</v>
      </c>
      <c r="H411" s="95">
        <f t="shared" si="66"/>
        <v>0</v>
      </c>
      <c r="I411" s="126"/>
    </row>
    <row r="412" spans="1:9" s="8" customFormat="1" ht="33.75">
      <c r="A412" s="9" t="s">
        <v>42</v>
      </c>
      <c r="B412" s="9" t="s">
        <v>479</v>
      </c>
      <c r="C412" s="36" t="s">
        <v>494</v>
      </c>
      <c r="D412" s="9"/>
      <c r="E412" s="28" t="s">
        <v>693</v>
      </c>
      <c r="F412" s="95">
        <f t="shared" si="65"/>
        <v>1282.6</v>
      </c>
      <c r="G412" s="95">
        <f t="shared" si="66"/>
        <v>0</v>
      </c>
      <c r="H412" s="95">
        <f t="shared" si="66"/>
        <v>0</v>
      </c>
      <c r="I412" s="126"/>
    </row>
    <row r="413" spans="1:9" s="8" customFormat="1" ht="33.75">
      <c r="A413" s="9" t="s">
        <v>42</v>
      </c>
      <c r="B413" s="9" t="s">
        <v>479</v>
      </c>
      <c r="C413" s="36" t="s">
        <v>495</v>
      </c>
      <c r="D413" s="9"/>
      <c r="E413" s="39" t="s">
        <v>694</v>
      </c>
      <c r="F413" s="95">
        <f t="shared" si="65"/>
        <v>1282.6</v>
      </c>
      <c r="G413" s="95">
        <f t="shared" si="66"/>
        <v>0</v>
      </c>
      <c r="H413" s="95">
        <f t="shared" si="66"/>
        <v>0</v>
      </c>
      <c r="I413" s="126"/>
    </row>
    <row r="414" spans="1:9" s="8" customFormat="1" ht="22.5">
      <c r="A414" s="9" t="s">
        <v>42</v>
      </c>
      <c r="B414" s="9" t="s">
        <v>479</v>
      </c>
      <c r="C414" s="36" t="s">
        <v>496</v>
      </c>
      <c r="D414" s="9"/>
      <c r="E414" s="28" t="s">
        <v>497</v>
      </c>
      <c r="F414" s="95">
        <f t="shared" si="65"/>
        <v>1282.6</v>
      </c>
      <c r="G414" s="95">
        <f t="shared" si="66"/>
        <v>0</v>
      </c>
      <c r="H414" s="95">
        <f t="shared" si="66"/>
        <v>0</v>
      </c>
      <c r="I414" s="126"/>
    </row>
    <row r="415" spans="1:9" s="8" customFormat="1" ht="12.75">
      <c r="A415" s="9" t="s">
        <v>42</v>
      </c>
      <c r="B415" s="9" t="s">
        <v>479</v>
      </c>
      <c r="C415" s="36" t="s">
        <v>498</v>
      </c>
      <c r="D415" s="9"/>
      <c r="E415" s="28" t="s">
        <v>670</v>
      </c>
      <c r="F415" s="95">
        <f t="shared" si="65"/>
        <v>1282.6</v>
      </c>
      <c r="G415" s="95">
        <f t="shared" si="66"/>
        <v>0</v>
      </c>
      <c r="H415" s="95">
        <f t="shared" si="66"/>
        <v>0</v>
      </c>
      <c r="I415" s="126"/>
    </row>
    <row r="416" spans="1:9" s="8" customFormat="1" ht="22.5">
      <c r="A416" s="9" t="s">
        <v>42</v>
      </c>
      <c r="B416" s="9" t="s">
        <v>479</v>
      </c>
      <c r="C416" s="36" t="s">
        <v>562</v>
      </c>
      <c r="D416" s="9"/>
      <c r="E416" s="28" t="s">
        <v>816</v>
      </c>
      <c r="F416" s="95">
        <f t="shared" si="65"/>
        <v>1282.6</v>
      </c>
      <c r="G416" s="95">
        <f t="shared" si="66"/>
        <v>0</v>
      </c>
      <c r="H416" s="95">
        <f t="shared" si="66"/>
        <v>0</v>
      </c>
      <c r="I416" s="126"/>
    </row>
    <row r="417" spans="1:9" s="8" customFormat="1" ht="22.5">
      <c r="A417" s="9" t="s">
        <v>42</v>
      </c>
      <c r="B417" s="9" t="s">
        <v>479</v>
      </c>
      <c r="C417" s="36" t="s">
        <v>562</v>
      </c>
      <c r="D417" s="9" t="s">
        <v>64</v>
      </c>
      <c r="E417" s="29" t="s">
        <v>381</v>
      </c>
      <c r="F417" s="95">
        <f>1225.1+57.5</f>
        <v>1282.6</v>
      </c>
      <c r="G417" s="95">
        <v>0</v>
      </c>
      <c r="H417" s="95">
        <v>0</v>
      </c>
      <c r="I417" s="126"/>
    </row>
    <row r="418" spans="1:9" s="8" customFormat="1" ht="12.75">
      <c r="A418" s="15" t="s">
        <v>42</v>
      </c>
      <c r="B418" s="15" t="s">
        <v>635</v>
      </c>
      <c r="C418" s="34"/>
      <c r="D418" s="15"/>
      <c r="E418" s="30" t="s">
        <v>636</v>
      </c>
      <c r="F418" s="93">
        <f>F419</f>
        <v>5874</v>
      </c>
      <c r="G418" s="93">
        <f aca="true" t="shared" si="67" ref="G418:H423">G419</f>
        <v>5200</v>
      </c>
      <c r="H418" s="93">
        <f t="shared" si="67"/>
        <v>5200</v>
      </c>
      <c r="I418" s="126"/>
    </row>
    <row r="419" spans="1:9" s="8" customFormat="1" ht="33.75">
      <c r="A419" s="9" t="s">
        <v>42</v>
      </c>
      <c r="B419" s="9" t="s">
        <v>635</v>
      </c>
      <c r="C419" s="36" t="s">
        <v>494</v>
      </c>
      <c r="D419" s="9"/>
      <c r="E419" s="28" t="s">
        <v>693</v>
      </c>
      <c r="F419" s="95">
        <f>F420</f>
        <v>5874</v>
      </c>
      <c r="G419" s="95">
        <f t="shared" si="67"/>
        <v>5200</v>
      </c>
      <c r="H419" s="95">
        <f t="shared" si="67"/>
        <v>5200</v>
      </c>
      <c r="I419" s="126"/>
    </row>
    <row r="420" spans="1:9" s="8" customFormat="1" ht="22.5">
      <c r="A420" s="9" t="s">
        <v>42</v>
      </c>
      <c r="B420" s="9" t="s">
        <v>635</v>
      </c>
      <c r="C420" s="36" t="s">
        <v>637</v>
      </c>
      <c r="D420" s="9"/>
      <c r="E420" s="39" t="s">
        <v>638</v>
      </c>
      <c r="F420" s="95">
        <f>F421</f>
        <v>5874</v>
      </c>
      <c r="G420" s="95">
        <f t="shared" si="67"/>
        <v>5200</v>
      </c>
      <c r="H420" s="95">
        <f t="shared" si="67"/>
        <v>5200</v>
      </c>
      <c r="I420" s="126"/>
    </row>
    <row r="421" spans="1:9" s="8" customFormat="1" ht="22.5">
      <c r="A421" s="9" t="s">
        <v>42</v>
      </c>
      <c r="B421" s="9" t="s">
        <v>635</v>
      </c>
      <c r="C421" s="36" t="s">
        <v>764</v>
      </c>
      <c r="D421" s="9"/>
      <c r="E421" s="29" t="s">
        <v>769</v>
      </c>
      <c r="F421" s="95">
        <f>F422</f>
        <v>5874</v>
      </c>
      <c r="G421" s="95">
        <f t="shared" si="67"/>
        <v>5200</v>
      </c>
      <c r="H421" s="95">
        <f t="shared" si="67"/>
        <v>5200</v>
      </c>
      <c r="I421" s="126"/>
    </row>
    <row r="422" spans="1:9" s="8" customFormat="1" ht="12.75">
      <c r="A422" s="9" t="s">
        <v>42</v>
      </c>
      <c r="B422" s="9" t="s">
        <v>635</v>
      </c>
      <c r="C422" s="36" t="s">
        <v>765</v>
      </c>
      <c r="D422" s="9"/>
      <c r="E422" s="28" t="s">
        <v>670</v>
      </c>
      <c r="F422" s="95">
        <f>F423+F425</f>
        <v>5874</v>
      </c>
      <c r="G422" s="95">
        <f>G423+G425</f>
        <v>5200</v>
      </c>
      <c r="H422" s="95">
        <f>H423+H425</f>
        <v>5200</v>
      </c>
      <c r="I422" s="126"/>
    </row>
    <row r="423" spans="1:9" s="8" customFormat="1" ht="12.75">
      <c r="A423" s="9" t="s">
        <v>42</v>
      </c>
      <c r="B423" s="9" t="s">
        <v>635</v>
      </c>
      <c r="C423" s="36" t="s">
        <v>766</v>
      </c>
      <c r="D423" s="9"/>
      <c r="E423" s="29" t="s">
        <v>768</v>
      </c>
      <c r="F423" s="95">
        <f>F424</f>
        <v>3500</v>
      </c>
      <c r="G423" s="95">
        <f t="shared" si="67"/>
        <v>3800</v>
      </c>
      <c r="H423" s="95">
        <f t="shared" si="67"/>
        <v>3800</v>
      </c>
      <c r="I423" s="126"/>
    </row>
    <row r="424" spans="1:9" s="8" customFormat="1" ht="22.5">
      <c r="A424" s="9" t="s">
        <v>42</v>
      </c>
      <c r="B424" s="9" t="s">
        <v>635</v>
      </c>
      <c r="C424" s="36" t="s">
        <v>766</v>
      </c>
      <c r="D424" s="9" t="s">
        <v>64</v>
      </c>
      <c r="E424" s="29" t="s">
        <v>381</v>
      </c>
      <c r="F424" s="95">
        <v>3500</v>
      </c>
      <c r="G424" s="95">
        <v>3800</v>
      </c>
      <c r="H424" s="95">
        <v>3800</v>
      </c>
      <c r="I424" s="126"/>
    </row>
    <row r="425" spans="1:9" s="8" customFormat="1" ht="12.75">
      <c r="A425" s="9" t="s">
        <v>42</v>
      </c>
      <c r="B425" s="9" t="s">
        <v>635</v>
      </c>
      <c r="C425" s="36" t="s">
        <v>767</v>
      </c>
      <c r="D425" s="9"/>
      <c r="E425" s="29" t="s">
        <v>770</v>
      </c>
      <c r="F425" s="95">
        <f>F426</f>
        <v>2374</v>
      </c>
      <c r="G425" s="95">
        <f>G426</f>
        <v>1400</v>
      </c>
      <c r="H425" s="95">
        <f>H426</f>
        <v>1400</v>
      </c>
      <c r="I425" s="126"/>
    </row>
    <row r="426" spans="1:9" s="8" customFormat="1" ht="22.5">
      <c r="A426" s="9" t="s">
        <v>42</v>
      </c>
      <c r="B426" s="9" t="s">
        <v>635</v>
      </c>
      <c r="C426" s="36" t="s">
        <v>767</v>
      </c>
      <c r="D426" s="9" t="s">
        <v>64</v>
      </c>
      <c r="E426" s="29" t="s">
        <v>381</v>
      </c>
      <c r="F426" s="95">
        <f>800+267.3+200+1106.7</f>
        <v>2374</v>
      </c>
      <c r="G426" s="95">
        <v>1400</v>
      </c>
      <c r="H426" s="95">
        <v>1400</v>
      </c>
      <c r="I426" s="126"/>
    </row>
    <row r="427" spans="1:9" s="8" customFormat="1" ht="12.75">
      <c r="A427" s="9" t="s">
        <v>42</v>
      </c>
      <c r="B427" s="15" t="s">
        <v>6</v>
      </c>
      <c r="C427" s="34"/>
      <c r="D427" s="15"/>
      <c r="E427" s="30" t="s">
        <v>7</v>
      </c>
      <c r="F427" s="95">
        <f aca="true" t="shared" si="68" ref="F427:F433">F428</f>
        <v>20</v>
      </c>
      <c r="G427" s="95">
        <f aca="true" t="shared" si="69" ref="G427:H433">G428</f>
        <v>20</v>
      </c>
      <c r="H427" s="95">
        <f t="shared" si="69"/>
        <v>20</v>
      </c>
      <c r="I427" s="126"/>
    </row>
    <row r="428" spans="1:9" s="8" customFormat="1" ht="22.5">
      <c r="A428" s="9" t="s">
        <v>42</v>
      </c>
      <c r="B428" s="15" t="s">
        <v>34</v>
      </c>
      <c r="C428" s="34"/>
      <c r="D428" s="15"/>
      <c r="E428" s="30" t="s">
        <v>49</v>
      </c>
      <c r="F428" s="95">
        <f t="shared" si="68"/>
        <v>20</v>
      </c>
      <c r="G428" s="95">
        <f t="shared" si="69"/>
        <v>20</v>
      </c>
      <c r="H428" s="95">
        <f t="shared" si="69"/>
        <v>20</v>
      </c>
      <c r="I428" s="126"/>
    </row>
    <row r="429" spans="1:9" s="8" customFormat="1" ht="22.5">
      <c r="A429" s="9" t="s">
        <v>42</v>
      </c>
      <c r="B429" s="9" t="s">
        <v>34</v>
      </c>
      <c r="C429" s="36" t="s">
        <v>254</v>
      </c>
      <c r="D429" s="9"/>
      <c r="E429" s="29" t="s">
        <v>671</v>
      </c>
      <c r="F429" s="95">
        <f t="shared" si="68"/>
        <v>20</v>
      </c>
      <c r="G429" s="95">
        <f t="shared" si="69"/>
        <v>20</v>
      </c>
      <c r="H429" s="95">
        <f t="shared" si="69"/>
        <v>20</v>
      </c>
      <c r="I429" s="126"/>
    </row>
    <row r="430" spans="1:9" s="8" customFormat="1" ht="33.75">
      <c r="A430" s="9" t="s">
        <v>42</v>
      </c>
      <c r="B430" s="9" t="s">
        <v>34</v>
      </c>
      <c r="C430" s="36" t="s">
        <v>265</v>
      </c>
      <c r="D430" s="9"/>
      <c r="E430" s="39" t="s">
        <v>678</v>
      </c>
      <c r="F430" s="95">
        <f t="shared" si="68"/>
        <v>20</v>
      </c>
      <c r="G430" s="95">
        <f t="shared" si="69"/>
        <v>20</v>
      </c>
      <c r="H430" s="95">
        <f t="shared" si="69"/>
        <v>20</v>
      </c>
      <c r="I430" s="126"/>
    </row>
    <row r="431" spans="1:9" s="8" customFormat="1" ht="22.5">
      <c r="A431" s="9" t="s">
        <v>42</v>
      </c>
      <c r="B431" s="9" t="s">
        <v>34</v>
      </c>
      <c r="C431" s="36" t="s">
        <v>307</v>
      </c>
      <c r="D431" s="9"/>
      <c r="E431" s="29" t="s">
        <v>696</v>
      </c>
      <c r="F431" s="95">
        <f t="shared" si="68"/>
        <v>20</v>
      </c>
      <c r="G431" s="95">
        <f t="shared" si="69"/>
        <v>20</v>
      </c>
      <c r="H431" s="95">
        <f t="shared" si="69"/>
        <v>20</v>
      </c>
      <c r="I431" s="126"/>
    </row>
    <row r="432" spans="1:9" s="8" customFormat="1" ht="12.75">
      <c r="A432" s="9" t="s">
        <v>42</v>
      </c>
      <c r="B432" s="9" t="s">
        <v>34</v>
      </c>
      <c r="C432" s="36" t="s">
        <v>308</v>
      </c>
      <c r="D432" s="9"/>
      <c r="E432" s="28" t="s">
        <v>670</v>
      </c>
      <c r="F432" s="95">
        <f t="shared" si="68"/>
        <v>20</v>
      </c>
      <c r="G432" s="95">
        <f t="shared" si="69"/>
        <v>20</v>
      </c>
      <c r="H432" s="95">
        <f t="shared" si="69"/>
        <v>20</v>
      </c>
      <c r="I432" s="126"/>
    </row>
    <row r="433" spans="1:9" s="8" customFormat="1" ht="22.5">
      <c r="A433" s="9" t="s">
        <v>42</v>
      </c>
      <c r="B433" s="9" t="s">
        <v>34</v>
      </c>
      <c r="C433" s="36" t="s">
        <v>309</v>
      </c>
      <c r="D433" s="9"/>
      <c r="E433" s="29" t="s">
        <v>340</v>
      </c>
      <c r="F433" s="95">
        <f t="shared" si="68"/>
        <v>20</v>
      </c>
      <c r="G433" s="95">
        <f t="shared" si="69"/>
        <v>20</v>
      </c>
      <c r="H433" s="95">
        <f t="shared" si="69"/>
        <v>20</v>
      </c>
      <c r="I433" s="126"/>
    </row>
    <row r="434" spans="1:9" s="8" customFormat="1" ht="22.5">
      <c r="A434" s="9" t="s">
        <v>42</v>
      </c>
      <c r="B434" s="9" t="s">
        <v>34</v>
      </c>
      <c r="C434" s="36" t="s">
        <v>309</v>
      </c>
      <c r="D434" s="9" t="s">
        <v>64</v>
      </c>
      <c r="E434" s="29" t="s">
        <v>381</v>
      </c>
      <c r="F434" s="95">
        <v>20</v>
      </c>
      <c r="G434" s="95">
        <v>20</v>
      </c>
      <c r="H434" s="95">
        <v>20</v>
      </c>
      <c r="I434" s="126"/>
    </row>
    <row r="435" spans="1:8" ht="22.5">
      <c r="A435" s="15" t="s">
        <v>59</v>
      </c>
      <c r="B435" s="15"/>
      <c r="C435" s="34"/>
      <c r="D435" s="15"/>
      <c r="E435" s="27" t="s">
        <v>806</v>
      </c>
      <c r="F435" s="93">
        <f aca="true" t="shared" si="70" ref="F435:H440">F436</f>
        <v>982.5</v>
      </c>
      <c r="G435" s="93">
        <f t="shared" si="70"/>
        <v>985.5</v>
      </c>
      <c r="H435" s="93">
        <f t="shared" si="70"/>
        <v>985.5</v>
      </c>
    </row>
    <row r="436" spans="1:8" ht="12.75">
      <c r="A436" s="15" t="s">
        <v>59</v>
      </c>
      <c r="B436" s="15" t="s">
        <v>365</v>
      </c>
      <c r="C436" s="34"/>
      <c r="D436" s="15"/>
      <c r="E436" s="30" t="s">
        <v>371</v>
      </c>
      <c r="F436" s="93">
        <f t="shared" si="70"/>
        <v>982.5</v>
      </c>
      <c r="G436" s="93">
        <f t="shared" si="70"/>
        <v>985.5</v>
      </c>
      <c r="H436" s="93">
        <f t="shared" si="70"/>
        <v>985.5</v>
      </c>
    </row>
    <row r="437" spans="1:9" s="5" customFormat="1" ht="33.75">
      <c r="A437" s="15" t="s">
        <v>59</v>
      </c>
      <c r="B437" s="15" t="s">
        <v>32</v>
      </c>
      <c r="C437" s="34"/>
      <c r="D437" s="15"/>
      <c r="E437" s="27" t="s">
        <v>43</v>
      </c>
      <c r="F437" s="93">
        <f t="shared" si="70"/>
        <v>982.5</v>
      </c>
      <c r="G437" s="93">
        <f t="shared" si="70"/>
        <v>985.5</v>
      </c>
      <c r="H437" s="93">
        <f t="shared" si="70"/>
        <v>985.5</v>
      </c>
      <c r="I437" s="188"/>
    </row>
    <row r="438" spans="1:9" s="5" customFormat="1" ht="12.75">
      <c r="A438" s="9" t="s">
        <v>59</v>
      </c>
      <c r="B438" s="9" t="s">
        <v>32</v>
      </c>
      <c r="C438" s="36" t="s">
        <v>252</v>
      </c>
      <c r="D438" s="9"/>
      <c r="E438" s="28" t="s">
        <v>100</v>
      </c>
      <c r="F438" s="95">
        <f t="shared" si="70"/>
        <v>982.5</v>
      </c>
      <c r="G438" s="95">
        <f t="shared" si="70"/>
        <v>985.5</v>
      </c>
      <c r="H438" s="95">
        <f t="shared" si="70"/>
        <v>985.5</v>
      </c>
      <c r="I438" s="188"/>
    </row>
    <row r="439" spans="1:9" s="5" customFormat="1" ht="12.75">
      <c r="A439" s="9" t="s">
        <v>59</v>
      </c>
      <c r="B439" s="9" t="s">
        <v>32</v>
      </c>
      <c r="C439" s="36" t="s">
        <v>251</v>
      </c>
      <c r="D439" s="9"/>
      <c r="E439" s="28" t="s">
        <v>116</v>
      </c>
      <c r="F439" s="95">
        <f t="shared" si="70"/>
        <v>982.5</v>
      </c>
      <c r="G439" s="95">
        <f t="shared" si="70"/>
        <v>985.5</v>
      </c>
      <c r="H439" s="95">
        <f t="shared" si="70"/>
        <v>985.5</v>
      </c>
      <c r="I439" s="188"/>
    </row>
    <row r="440" spans="1:9" s="5" customFormat="1" ht="12.75">
      <c r="A440" s="9" t="s">
        <v>59</v>
      </c>
      <c r="B440" s="9" t="s">
        <v>32</v>
      </c>
      <c r="C440" s="36" t="s">
        <v>253</v>
      </c>
      <c r="D440" s="9"/>
      <c r="E440" s="28" t="s">
        <v>670</v>
      </c>
      <c r="F440" s="95">
        <f t="shared" si="70"/>
        <v>982.5</v>
      </c>
      <c r="G440" s="95">
        <f t="shared" si="70"/>
        <v>985.5</v>
      </c>
      <c r="H440" s="95">
        <f t="shared" si="70"/>
        <v>985.5</v>
      </c>
      <c r="I440" s="188"/>
    </row>
    <row r="441" spans="1:9" s="5" customFormat="1" ht="22.5">
      <c r="A441" s="9" t="s">
        <v>59</v>
      </c>
      <c r="B441" s="9" t="s">
        <v>32</v>
      </c>
      <c r="C441" s="36" t="s">
        <v>200</v>
      </c>
      <c r="D441" s="9"/>
      <c r="E441" s="28" t="s">
        <v>344</v>
      </c>
      <c r="F441" s="95">
        <f>F442+F443+F444</f>
        <v>982.5</v>
      </c>
      <c r="G441" s="95">
        <f>G442+G443+G444</f>
        <v>985.5</v>
      </c>
      <c r="H441" s="95">
        <f>H442+H443+H444</f>
        <v>985.5</v>
      </c>
      <c r="I441" s="188"/>
    </row>
    <row r="442" spans="1:8" ht="45">
      <c r="A442" s="9" t="s">
        <v>59</v>
      </c>
      <c r="B442" s="9" t="s">
        <v>32</v>
      </c>
      <c r="C442" s="36" t="s">
        <v>200</v>
      </c>
      <c r="D442" s="9" t="s">
        <v>62</v>
      </c>
      <c r="E442" s="29" t="s">
        <v>63</v>
      </c>
      <c r="F442" s="95">
        <v>960.5</v>
      </c>
      <c r="G442" s="95">
        <v>960.5</v>
      </c>
      <c r="H442" s="95">
        <v>960.5</v>
      </c>
    </row>
    <row r="443" spans="1:9" ht="21.75" customHeight="1">
      <c r="A443" s="9" t="s">
        <v>59</v>
      </c>
      <c r="B443" s="9" t="s">
        <v>32</v>
      </c>
      <c r="C443" s="36" t="s">
        <v>200</v>
      </c>
      <c r="D443" s="9" t="s">
        <v>64</v>
      </c>
      <c r="E443" s="29" t="s">
        <v>381</v>
      </c>
      <c r="F443" s="95">
        <v>22</v>
      </c>
      <c r="G443" s="95">
        <v>25</v>
      </c>
      <c r="H443" s="95">
        <v>25</v>
      </c>
      <c r="I443" s="120"/>
    </row>
    <row r="444" spans="1:9" ht="12.75" hidden="1">
      <c r="A444" s="9" t="s">
        <v>59</v>
      </c>
      <c r="B444" s="9" t="s">
        <v>32</v>
      </c>
      <c r="C444" s="36" t="s">
        <v>200</v>
      </c>
      <c r="D444" s="9" t="s">
        <v>93</v>
      </c>
      <c r="E444" s="28" t="s">
        <v>94</v>
      </c>
      <c r="F444" s="95"/>
      <c r="G444" s="95"/>
      <c r="H444" s="95"/>
      <c r="I444" s="120"/>
    </row>
    <row r="445" spans="1:9" ht="22.5">
      <c r="A445" s="15" t="s">
        <v>668</v>
      </c>
      <c r="B445" s="15"/>
      <c r="C445" s="34"/>
      <c r="D445" s="15"/>
      <c r="E445" s="27" t="s">
        <v>669</v>
      </c>
      <c r="F445" s="93">
        <f aca="true" t="shared" si="71" ref="F445:H451">F446</f>
        <v>130</v>
      </c>
      <c r="G445" s="93">
        <f t="shared" si="71"/>
        <v>130</v>
      </c>
      <c r="H445" s="93">
        <f t="shared" si="71"/>
        <v>130</v>
      </c>
      <c r="I445" s="126"/>
    </row>
    <row r="446" spans="1:9" ht="12.75">
      <c r="A446" s="15" t="s">
        <v>668</v>
      </c>
      <c r="B446" s="15" t="s">
        <v>365</v>
      </c>
      <c r="C446" s="34"/>
      <c r="D446" s="15"/>
      <c r="E446" s="27" t="s">
        <v>371</v>
      </c>
      <c r="F446" s="93">
        <f t="shared" si="71"/>
        <v>130</v>
      </c>
      <c r="G446" s="93">
        <f t="shared" si="71"/>
        <v>130</v>
      </c>
      <c r="H446" s="93">
        <f t="shared" si="71"/>
        <v>130</v>
      </c>
      <c r="I446" s="126"/>
    </row>
    <row r="447" spans="1:9" ht="33.75">
      <c r="A447" s="49" t="s">
        <v>668</v>
      </c>
      <c r="B447" s="49" t="s">
        <v>613</v>
      </c>
      <c r="C447" s="55"/>
      <c r="D447" s="50"/>
      <c r="E447" s="30" t="s">
        <v>614</v>
      </c>
      <c r="F447" s="106">
        <f t="shared" si="71"/>
        <v>130</v>
      </c>
      <c r="G447" s="106">
        <f t="shared" si="71"/>
        <v>130</v>
      </c>
      <c r="H447" s="106">
        <f t="shared" si="71"/>
        <v>130</v>
      </c>
      <c r="I447" s="126"/>
    </row>
    <row r="448" spans="1:9" ht="12.75">
      <c r="A448" s="16" t="s">
        <v>668</v>
      </c>
      <c r="B448" s="16" t="s">
        <v>613</v>
      </c>
      <c r="C448" s="37" t="s">
        <v>252</v>
      </c>
      <c r="D448" s="52"/>
      <c r="E448" s="28" t="s">
        <v>100</v>
      </c>
      <c r="F448" s="101">
        <f t="shared" si="71"/>
        <v>130</v>
      </c>
      <c r="G448" s="101">
        <f t="shared" si="71"/>
        <v>130</v>
      </c>
      <c r="H448" s="101">
        <f t="shared" si="71"/>
        <v>130</v>
      </c>
      <c r="I448" s="126"/>
    </row>
    <row r="449" spans="1:9" ht="12.75">
      <c r="A449" s="16" t="s">
        <v>668</v>
      </c>
      <c r="B449" s="16" t="s">
        <v>613</v>
      </c>
      <c r="C449" s="37" t="s">
        <v>251</v>
      </c>
      <c r="D449" s="52"/>
      <c r="E449" s="28" t="s">
        <v>116</v>
      </c>
      <c r="F449" s="101">
        <f t="shared" si="71"/>
        <v>130</v>
      </c>
      <c r="G449" s="101">
        <f t="shared" si="71"/>
        <v>130</v>
      </c>
      <c r="H449" s="101">
        <f t="shared" si="71"/>
        <v>130</v>
      </c>
      <c r="I449" s="126"/>
    </row>
    <row r="450" spans="1:9" ht="12.75">
      <c r="A450" s="9" t="s">
        <v>668</v>
      </c>
      <c r="B450" s="16" t="s">
        <v>613</v>
      </c>
      <c r="C450" s="37" t="s">
        <v>253</v>
      </c>
      <c r="D450" s="52"/>
      <c r="E450" s="28" t="s">
        <v>670</v>
      </c>
      <c r="F450" s="101">
        <f>F451</f>
        <v>130</v>
      </c>
      <c r="G450" s="101">
        <f t="shared" si="71"/>
        <v>130</v>
      </c>
      <c r="H450" s="101">
        <f t="shared" si="71"/>
        <v>130</v>
      </c>
      <c r="I450" s="126"/>
    </row>
    <row r="451" spans="1:9" ht="22.5">
      <c r="A451" s="9" t="s">
        <v>668</v>
      </c>
      <c r="B451" s="16" t="s">
        <v>613</v>
      </c>
      <c r="C451" s="37" t="s">
        <v>611</v>
      </c>
      <c r="D451" s="9"/>
      <c r="E451" s="29" t="s">
        <v>612</v>
      </c>
      <c r="F451" s="95">
        <f>F452</f>
        <v>130</v>
      </c>
      <c r="G451" s="95">
        <f t="shared" si="71"/>
        <v>130</v>
      </c>
      <c r="H451" s="95">
        <f t="shared" si="71"/>
        <v>130</v>
      </c>
      <c r="I451" s="126"/>
    </row>
    <row r="452" spans="1:9" ht="45">
      <c r="A452" s="16" t="s">
        <v>668</v>
      </c>
      <c r="B452" s="16" t="s">
        <v>613</v>
      </c>
      <c r="C452" s="37" t="s">
        <v>611</v>
      </c>
      <c r="D452" s="9" t="s">
        <v>62</v>
      </c>
      <c r="E452" s="29" t="s">
        <v>63</v>
      </c>
      <c r="F452" s="95">
        <v>130</v>
      </c>
      <c r="G452" s="95">
        <v>130</v>
      </c>
      <c r="H452" s="95">
        <v>130</v>
      </c>
      <c r="I452" s="126"/>
    </row>
    <row r="453" spans="1:8" ht="33.75">
      <c r="A453" s="15" t="s">
        <v>19</v>
      </c>
      <c r="B453" s="9"/>
      <c r="C453" s="36"/>
      <c r="D453" s="9"/>
      <c r="E453" s="27" t="s">
        <v>804</v>
      </c>
      <c r="F453" s="93">
        <f>F454+F488+F496</f>
        <v>2421.12</v>
      </c>
      <c r="G453" s="93">
        <f>G454+G488+G496</f>
        <v>2373.7</v>
      </c>
      <c r="H453" s="93">
        <f>H454+H488+H496</f>
        <v>2373.7</v>
      </c>
    </row>
    <row r="454" spans="1:8" ht="12.75">
      <c r="A454" s="15" t="s">
        <v>19</v>
      </c>
      <c r="B454" s="15" t="s">
        <v>365</v>
      </c>
      <c r="C454" s="34"/>
      <c r="D454" s="15"/>
      <c r="E454" s="27" t="s">
        <v>371</v>
      </c>
      <c r="F454" s="93">
        <f aca="true" t="shared" si="72" ref="F454:H455">F455</f>
        <v>958.52</v>
      </c>
      <c r="G454" s="93">
        <f t="shared" si="72"/>
        <v>837.16</v>
      </c>
      <c r="H454" s="93">
        <f t="shared" si="72"/>
        <v>837.16</v>
      </c>
    </row>
    <row r="455" spans="1:8" ht="12.75">
      <c r="A455" s="15" t="s">
        <v>19</v>
      </c>
      <c r="B455" s="15" t="s">
        <v>44</v>
      </c>
      <c r="C455" s="34"/>
      <c r="D455" s="15"/>
      <c r="E455" s="27" t="s">
        <v>373</v>
      </c>
      <c r="F455" s="93">
        <f t="shared" si="72"/>
        <v>958.52</v>
      </c>
      <c r="G455" s="93">
        <f t="shared" si="72"/>
        <v>837.16</v>
      </c>
      <c r="H455" s="93">
        <f t="shared" si="72"/>
        <v>837.16</v>
      </c>
    </row>
    <row r="456" spans="1:9" s="7" customFormat="1" ht="22.5">
      <c r="A456" s="9" t="s">
        <v>19</v>
      </c>
      <c r="B456" s="9" t="s">
        <v>44</v>
      </c>
      <c r="C456" s="36" t="s">
        <v>201</v>
      </c>
      <c r="D456" s="9"/>
      <c r="E456" s="29" t="s">
        <v>679</v>
      </c>
      <c r="F456" s="95">
        <f>F457+F477</f>
        <v>958.52</v>
      </c>
      <c r="G456" s="95">
        <f>G457+G477</f>
        <v>837.16</v>
      </c>
      <c r="H456" s="95">
        <f>H457+H477</f>
        <v>837.16</v>
      </c>
      <c r="I456" s="185"/>
    </row>
    <row r="457" spans="1:9" s="5" customFormat="1" ht="12.75">
      <c r="A457" s="9" t="s">
        <v>19</v>
      </c>
      <c r="B457" s="9" t="s">
        <v>44</v>
      </c>
      <c r="C457" s="36" t="s">
        <v>202</v>
      </c>
      <c r="D457" s="53"/>
      <c r="E457" s="40" t="s">
        <v>349</v>
      </c>
      <c r="F457" s="95">
        <f>F459+F466</f>
        <v>850.81</v>
      </c>
      <c r="G457" s="95">
        <f>G459+G466</f>
        <v>760</v>
      </c>
      <c r="H457" s="95">
        <f>H459+H466</f>
        <v>760</v>
      </c>
      <c r="I457" s="188"/>
    </row>
    <row r="458" spans="1:8" ht="22.5">
      <c r="A458" s="18" t="s">
        <v>19</v>
      </c>
      <c r="B458" s="9" t="s">
        <v>44</v>
      </c>
      <c r="C458" s="36" t="s">
        <v>203</v>
      </c>
      <c r="D458" s="18"/>
      <c r="E458" s="29" t="s">
        <v>120</v>
      </c>
      <c r="F458" s="99">
        <f>F459</f>
        <v>124</v>
      </c>
      <c r="G458" s="99">
        <f>G459</f>
        <v>60</v>
      </c>
      <c r="H458" s="99">
        <f>H459</f>
        <v>60</v>
      </c>
    </row>
    <row r="459" spans="1:8" ht="12.75">
      <c r="A459" s="18" t="s">
        <v>19</v>
      </c>
      <c r="B459" s="9" t="s">
        <v>44</v>
      </c>
      <c r="C459" s="36" t="s">
        <v>204</v>
      </c>
      <c r="D459" s="18"/>
      <c r="E459" s="28" t="s">
        <v>670</v>
      </c>
      <c r="F459" s="99">
        <f>F460+F462+F464</f>
        <v>124</v>
      </c>
      <c r="G459" s="99">
        <f>G460+G462+G464</f>
        <v>60</v>
      </c>
      <c r="H459" s="99">
        <f>H460+H462+H464</f>
        <v>60</v>
      </c>
    </row>
    <row r="460" spans="1:9" s="4" customFormat="1" ht="33.75">
      <c r="A460" s="18" t="s">
        <v>19</v>
      </c>
      <c r="B460" s="9" t="s">
        <v>44</v>
      </c>
      <c r="C460" s="36" t="s">
        <v>205</v>
      </c>
      <c r="D460" s="18"/>
      <c r="E460" s="29" t="s">
        <v>121</v>
      </c>
      <c r="F460" s="99">
        <f>F461</f>
        <v>94</v>
      </c>
      <c r="G460" s="99">
        <f>G461</f>
        <v>30</v>
      </c>
      <c r="H460" s="99">
        <f>H461</f>
        <v>30</v>
      </c>
      <c r="I460" s="128"/>
    </row>
    <row r="461" spans="1:9" s="4" customFormat="1" ht="22.5">
      <c r="A461" s="9" t="s">
        <v>19</v>
      </c>
      <c r="B461" s="9" t="s">
        <v>44</v>
      </c>
      <c r="C461" s="36" t="s">
        <v>205</v>
      </c>
      <c r="D461" s="9" t="s">
        <v>64</v>
      </c>
      <c r="E461" s="29" t="s">
        <v>381</v>
      </c>
      <c r="F461" s="99">
        <f>30+64</f>
        <v>94</v>
      </c>
      <c r="G461" s="99">
        <v>30</v>
      </c>
      <c r="H461" s="99">
        <v>30</v>
      </c>
      <c r="I461" s="128"/>
    </row>
    <row r="462" spans="1:9" s="4" customFormat="1" ht="22.5">
      <c r="A462" s="18" t="s">
        <v>19</v>
      </c>
      <c r="B462" s="9" t="s">
        <v>44</v>
      </c>
      <c r="C462" s="36" t="s">
        <v>206</v>
      </c>
      <c r="D462" s="18"/>
      <c r="E462" s="28" t="s">
        <v>789</v>
      </c>
      <c r="F462" s="99">
        <f>F463</f>
        <v>30</v>
      </c>
      <c r="G462" s="99">
        <f>G463</f>
        <v>30</v>
      </c>
      <c r="H462" s="99">
        <f>H463</f>
        <v>30</v>
      </c>
      <c r="I462" s="128"/>
    </row>
    <row r="463" spans="1:9" s="4" customFormat="1" ht="21" customHeight="1">
      <c r="A463" s="9" t="s">
        <v>19</v>
      </c>
      <c r="B463" s="9" t="s">
        <v>44</v>
      </c>
      <c r="C463" s="36" t="s">
        <v>206</v>
      </c>
      <c r="D463" s="9" t="s">
        <v>64</v>
      </c>
      <c r="E463" s="29" t="s">
        <v>381</v>
      </c>
      <c r="F463" s="99">
        <v>30</v>
      </c>
      <c r="G463" s="99">
        <v>30</v>
      </c>
      <c r="H463" s="99">
        <v>30</v>
      </c>
      <c r="I463" s="128"/>
    </row>
    <row r="464" spans="1:9" s="4" customFormat="1" ht="33.75" hidden="1">
      <c r="A464" s="9" t="s">
        <v>19</v>
      </c>
      <c r="B464" s="9" t="s">
        <v>44</v>
      </c>
      <c r="C464" s="36" t="s">
        <v>238</v>
      </c>
      <c r="D464" s="9"/>
      <c r="E464" s="28" t="s">
        <v>239</v>
      </c>
      <c r="F464" s="99">
        <f>F465</f>
        <v>0</v>
      </c>
      <c r="G464" s="99">
        <f>G465</f>
        <v>0</v>
      </c>
      <c r="H464" s="99">
        <f>H465</f>
        <v>0</v>
      </c>
      <c r="I464" s="128"/>
    </row>
    <row r="465" spans="1:9" s="4" customFormat="1" ht="22.5" hidden="1">
      <c r="A465" s="9" t="s">
        <v>19</v>
      </c>
      <c r="B465" s="9" t="s">
        <v>44</v>
      </c>
      <c r="C465" s="36" t="s">
        <v>238</v>
      </c>
      <c r="D465" s="9" t="s">
        <v>64</v>
      </c>
      <c r="E465" s="29" t="s">
        <v>381</v>
      </c>
      <c r="F465" s="99"/>
      <c r="G465" s="99"/>
      <c r="H465" s="99"/>
      <c r="I465" s="128"/>
    </row>
    <row r="466" spans="1:9" s="4" customFormat="1" ht="13.5" customHeight="1">
      <c r="A466" s="18" t="s">
        <v>19</v>
      </c>
      <c r="B466" s="9" t="s">
        <v>44</v>
      </c>
      <c r="C466" s="36" t="s">
        <v>207</v>
      </c>
      <c r="D466" s="18"/>
      <c r="E466" s="28" t="s">
        <v>122</v>
      </c>
      <c r="F466" s="99">
        <f>F467</f>
        <v>726.81</v>
      </c>
      <c r="G466" s="99">
        <f>G467</f>
        <v>700</v>
      </c>
      <c r="H466" s="99">
        <f>H467</f>
        <v>700</v>
      </c>
      <c r="I466" s="128"/>
    </row>
    <row r="467" spans="1:9" s="4" customFormat="1" ht="15.75" customHeight="1">
      <c r="A467" s="18" t="s">
        <v>19</v>
      </c>
      <c r="B467" s="9" t="s">
        <v>44</v>
      </c>
      <c r="C467" s="36" t="s">
        <v>208</v>
      </c>
      <c r="D467" s="18"/>
      <c r="E467" s="28" t="s">
        <v>670</v>
      </c>
      <c r="F467" s="99">
        <f>F468+F470+F472+F475</f>
        <v>726.81</v>
      </c>
      <c r="G467" s="99">
        <f>G468+G470+G472+G475</f>
        <v>700</v>
      </c>
      <c r="H467" s="99">
        <f>H468+H470+H472+H475</f>
        <v>700</v>
      </c>
      <c r="I467" s="128"/>
    </row>
    <row r="468" spans="1:9" s="4" customFormat="1" ht="45" hidden="1">
      <c r="A468" s="18" t="s">
        <v>19</v>
      </c>
      <c r="B468" s="9" t="s">
        <v>44</v>
      </c>
      <c r="C468" s="36" t="s">
        <v>209</v>
      </c>
      <c r="D468" s="18"/>
      <c r="E468" s="28" t="s">
        <v>790</v>
      </c>
      <c r="F468" s="99">
        <f>F469</f>
        <v>0</v>
      </c>
      <c r="G468" s="99">
        <f>G469</f>
        <v>0</v>
      </c>
      <c r="H468" s="99">
        <f>H469</f>
        <v>0</v>
      </c>
      <c r="I468" s="128"/>
    </row>
    <row r="469" spans="1:9" s="4" customFormat="1" ht="22.5" hidden="1">
      <c r="A469" s="9" t="s">
        <v>19</v>
      </c>
      <c r="B469" s="9" t="s">
        <v>44</v>
      </c>
      <c r="C469" s="36" t="s">
        <v>209</v>
      </c>
      <c r="D469" s="9" t="s">
        <v>64</v>
      </c>
      <c r="E469" s="29" t="s">
        <v>381</v>
      </c>
      <c r="F469" s="99"/>
      <c r="G469" s="99"/>
      <c r="H469" s="99"/>
      <c r="I469" s="128"/>
    </row>
    <row r="470" spans="1:9" s="4" customFormat="1" ht="12.75">
      <c r="A470" s="9" t="s">
        <v>19</v>
      </c>
      <c r="B470" s="9" t="s">
        <v>44</v>
      </c>
      <c r="C470" s="36" t="s">
        <v>482</v>
      </c>
      <c r="D470" s="9"/>
      <c r="E470" s="29" t="s">
        <v>476</v>
      </c>
      <c r="F470" s="99">
        <f>F471</f>
        <v>91</v>
      </c>
      <c r="G470" s="99">
        <f>G471</f>
        <v>100</v>
      </c>
      <c r="H470" s="99">
        <f>H471</f>
        <v>100</v>
      </c>
      <c r="I470" s="128"/>
    </row>
    <row r="471" spans="1:9" s="4" customFormat="1" ht="22.5">
      <c r="A471" s="9" t="s">
        <v>19</v>
      </c>
      <c r="B471" s="9" t="s">
        <v>44</v>
      </c>
      <c r="C471" s="36" t="s">
        <v>482</v>
      </c>
      <c r="D471" s="9" t="s">
        <v>64</v>
      </c>
      <c r="E471" s="29" t="s">
        <v>381</v>
      </c>
      <c r="F471" s="99">
        <v>91</v>
      </c>
      <c r="G471" s="99">
        <v>100</v>
      </c>
      <c r="H471" s="99">
        <v>100</v>
      </c>
      <c r="I471" s="128"/>
    </row>
    <row r="472" spans="1:9" s="4" customFormat="1" ht="22.5">
      <c r="A472" s="9" t="s">
        <v>19</v>
      </c>
      <c r="B472" s="9" t="s">
        <v>44</v>
      </c>
      <c r="C472" s="36" t="s">
        <v>484</v>
      </c>
      <c r="D472" s="9"/>
      <c r="E472" s="29" t="s">
        <v>723</v>
      </c>
      <c r="F472" s="99">
        <f>F473+F474</f>
        <v>635.81</v>
      </c>
      <c r="G472" s="99">
        <f>G473+G474</f>
        <v>600</v>
      </c>
      <c r="H472" s="99">
        <f>H473+H474</f>
        <v>600</v>
      </c>
      <c r="I472" s="128"/>
    </row>
    <row r="473" spans="1:9" s="4" customFormat="1" ht="22.5">
      <c r="A473" s="9" t="s">
        <v>19</v>
      </c>
      <c r="B473" s="9" t="s">
        <v>44</v>
      </c>
      <c r="C473" s="36" t="s">
        <v>484</v>
      </c>
      <c r="D473" s="9" t="s">
        <v>64</v>
      </c>
      <c r="E473" s="29" t="s">
        <v>381</v>
      </c>
      <c r="F473" s="99">
        <f>590+30.81</f>
        <v>620.81</v>
      </c>
      <c r="G473" s="99">
        <v>600</v>
      </c>
      <c r="H473" s="99">
        <v>600</v>
      </c>
      <c r="I473" s="128">
        <v>30.81</v>
      </c>
    </row>
    <row r="474" spans="1:9" s="4" customFormat="1" ht="15.75" customHeight="1">
      <c r="A474" s="9" t="s">
        <v>19</v>
      </c>
      <c r="B474" s="9" t="s">
        <v>44</v>
      </c>
      <c r="C474" s="36" t="s">
        <v>484</v>
      </c>
      <c r="D474" s="9" t="s">
        <v>93</v>
      </c>
      <c r="E474" s="28" t="s">
        <v>94</v>
      </c>
      <c r="F474" s="99">
        <v>15</v>
      </c>
      <c r="G474" s="99">
        <v>0</v>
      </c>
      <c r="H474" s="99">
        <v>0</v>
      </c>
      <c r="I474" s="128"/>
    </row>
    <row r="475" spans="1:9" s="4" customFormat="1" ht="12.75" hidden="1">
      <c r="A475" s="9" t="s">
        <v>19</v>
      </c>
      <c r="B475" s="9" t="s">
        <v>44</v>
      </c>
      <c r="C475" s="36" t="s">
        <v>857</v>
      </c>
      <c r="D475" s="9"/>
      <c r="E475" s="29" t="s">
        <v>860</v>
      </c>
      <c r="F475" s="99">
        <f>F476</f>
        <v>0</v>
      </c>
      <c r="G475" s="99">
        <f>G476</f>
        <v>0</v>
      </c>
      <c r="H475" s="99">
        <f>H476</f>
        <v>0</v>
      </c>
      <c r="I475" s="128"/>
    </row>
    <row r="476" spans="1:9" s="4" customFormat="1" ht="22.5" hidden="1">
      <c r="A476" s="9" t="s">
        <v>19</v>
      </c>
      <c r="B476" s="9" t="s">
        <v>44</v>
      </c>
      <c r="C476" s="36" t="s">
        <v>857</v>
      </c>
      <c r="D476" s="9" t="s">
        <v>219</v>
      </c>
      <c r="E476" s="28" t="s">
        <v>248</v>
      </c>
      <c r="F476" s="99"/>
      <c r="G476" s="99"/>
      <c r="H476" s="99"/>
      <c r="I476" s="128"/>
    </row>
    <row r="477" spans="1:9" s="4" customFormat="1" ht="12.75">
      <c r="A477" s="9" t="s">
        <v>19</v>
      </c>
      <c r="B477" s="9" t="s">
        <v>44</v>
      </c>
      <c r="C477" s="36" t="s">
        <v>210</v>
      </c>
      <c r="D477" s="26"/>
      <c r="E477" s="40" t="s">
        <v>123</v>
      </c>
      <c r="F477" s="99">
        <f aca="true" t="shared" si="73" ref="F477:H478">F478</f>
        <v>107.71000000000001</v>
      </c>
      <c r="G477" s="99">
        <f t="shared" si="73"/>
        <v>77.16</v>
      </c>
      <c r="H477" s="99">
        <f t="shared" si="73"/>
        <v>77.16</v>
      </c>
      <c r="I477" s="128"/>
    </row>
    <row r="478" spans="1:9" s="4" customFormat="1" ht="33.75">
      <c r="A478" s="9" t="s">
        <v>19</v>
      </c>
      <c r="B478" s="9" t="s">
        <v>44</v>
      </c>
      <c r="C478" s="36" t="s">
        <v>211</v>
      </c>
      <c r="D478" s="18"/>
      <c r="E478" s="29" t="s">
        <v>835</v>
      </c>
      <c r="F478" s="99">
        <f t="shared" si="73"/>
        <v>107.71000000000001</v>
      </c>
      <c r="G478" s="99">
        <f t="shared" si="73"/>
        <v>77.16</v>
      </c>
      <c r="H478" s="99">
        <f t="shared" si="73"/>
        <v>77.16</v>
      </c>
      <c r="I478" s="128"/>
    </row>
    <row r="479" spans="1:9" s="4" customFormat="1" ht="12.75">
      <c r="A479" s="9" t="s">
        <v>19</v>
      </c>
      <c r="B479" s="9" t="s">
        <v>44</v>
      </c>
      <c r="C479" s="36" t="s">
        <v>212</v>
      </c>
      <c r="D479" s="18"/>
      <c r="E479" s="28" t="s">
        <v>670</v>
      </c>
      <c r="F479" s="99">
        <f>F480+F482+F484+F486</f>
        <v>107.71000000000001</v>
      </c>
      <c r="G479" s="99">
        <f>G480+G482+G484+G486</f>
        <v>77.16</v>
      </c>
      <c r="H479" s="99">
        <f>H480+H482+H484+H486</f>
        <v>77.16</v>
      </c>
      <c r="I479" s="128"/>
    </row>
    <row r="480" spans="1:9" s="4" customFormat="1" ht="22.5">
      <c r="A480" s="9" t="s">
        <v>19</v>
      </c>
      <c r="B480" s="9" t="s">
        <v>44</v>
      </c>
      <c r="C480" s="36" t="s">
        <v>213</v>
      </c>
      <c r="D480" s="18"/>
      <c r="E480" s="29" t="s">
        <v>166</v>
      </c>
      <c r="F480" s="99">
        <f>F481</f>
        <v>37.2</v>
      </c>
      <c r="G480" s="99">
        <f>G481</f>
        <v>17.16</v>
      </c>
      <c r="H480" s="99">
        <f>H481</f>
        <v>17.16</v>
      </c>
      <c r="I480" s="128"/>
    </row>
    <row r="481" spans="1:9" s="4" customFormat="1" ht="22.5">
      <c r="A481" s="9" t="s">
        <v>19</v>
      </c>
      <c r="B481" s="9" t="s">
        <v>44</v>
      </c>
      <c r="C481" s="36" t="s">
        <v>213</v>
      </c>
      <c r="D481" s="9" t="s">
        <v>64</v>
      </c>
      <c r="E481" s="29" t="s">
        <v>381</v>
      </c>
      <c r="F481" s="99">
        <f>30-8.8+16</f>
        <v>37.2</v>
      </c>
      <c r="G481" s="99">
        <f>30-12.84</f>
        <v>17.16</v>
      </c>
      <c r="H481" s="99">
        <f>30-12.84</f>
        <v>17.16</v>
      </c>
      <c r="I481" s="128"/>
    </row>
    <row r="482" spans="1:9" s="4" customFormat="1" ht="22.5">
      <c r="A482" s="9" t="s">
        <v>19</v>
      </c>
      <c r="B482" s="9" t="s">
        <v>44</v>
      </c>
      <c r="C482" s="36" t="s">
        <v>214</v>
      </c>
      <c r="D482" s="18"/>
      <c r="E482" s="29" t="s">
        <v>791</v>
      </c>
      <c r="F482" s="99">
        <f>F483</f>
        <v>10</v>
      </c>
      <c r="G482" s="99">
        <f>G483</f>
        <v>10</v>
      </c>
      <c r="H482" s="99">
        <f>H483</f>
        <v>10</v>
      </c>
      <c r="I482" s="128"/>
    </row>
    <row r="483" spans="1:9" s="4" customFormat="1" ht="22.5">
      <c r="A483" s="9" t="s">
        <v>19</v>
      </c>
      <c r="B483" s="9" t="s">
        <v>44</v>
      </c>
      <c r="C483" s="36" t="s">
        <v>214</v>
      </c>
      <c r="D483" s="9" t="s">
        <v>64</v>
      </c>
      <c r="E483" s="29" t="s">
        <v>381</v>
      </c>
      <c r="F483" s="99">
        <v>10</v>
      </c>
      <c r="G483" s="99">
        <v>10</v>
      </c>
      <c r="H483" s="99">
        <v>10</v>
      </c>
      <c r="I483" s="128"/>
    </row>
    <row r="484" spans="1:9" s="4" customFormat="1" ht="12.75">
      <c r="A484" s="9" t="s">
        <v>19</v>
      </c>
      <c r="B484" s="9" t="s">
        <v>44</v>
      </c>
      <c r="C484" s="36" t="s">
        <v>503</v>
      </c>
      <c r="D484" s="9"/>
      <c r="E484" s="29" t="s">
        <v>504</v>
      </c>
      <c r="F484" s="99">
        <f>F485</f>
        <v>40</v>
      </c>
      <c r="G484" s="99">
        <f>G485</f>
        <v>50</v>
      </c>
      <c r="H484" s="99">
        <f>H485</f>
        <v>50</v>
      </c>
      <c r="I484" s="128"/>
    </row>
    <row r="485" spans="1:9" s="4" customFormat="1" ht="22.5">
      <c r="A485" s="9" t="s">
        <v>19</v>
      </c>
      <c r="B485" s="9" t="s">
        <v>44</v>
      </c>
      <c r="C485" s="36" t="s">
        <v>503</v>
      </c>
      <c r="D485" s="9" t="s">
        <v>64</v>
      </c>
      <c r="E485" s="29" t="s">
        <v>381</v>
      </c>
      <c r="F485" s="99">
        <v>40</v>
      </c>
      <c r="G485" s="99">
        <v>50</v>
      </c>
      <c r="H485" s="99">
        <v>50</v>
      </c>
      <c r="I485" s="128"/>
    </row>
    <row r="486" spans="1:9" s="4" customFormat="1" ht="12.75">
      <c r="A486" s="9" t="s">
        <v>19</v>
      </c>
      <c r="B486" s="9" t="s">
        <v>44</v>
      </c>
      <c r="C486" s="36" t="s">
        <v>645</v>
      </c>
      <c r="D486" s="9"/>
      <c r="E486" s="29" t="s">
        <v>646</v>
      </c>
      <c r="F486" s="99">
        <f>F487</f>
        <v>20.51</v>
      </c>
      <c r="G486" s="99">
        <f>G487</f>
        <v>0</v>
      </c>
      <c r="H486" s="99">
        <f>H487</f>
        <v>0</v>
      </c>
      <c r="I486" s="128"/>
    </row>
    <row r="487" spans="1:9" s="4" customFormat="1" ht="12.75">
      <c r="A487" s="9" t="s">
        <v>19</v>
      </c>
      <c r="B487" s="9" t="s">
        <v>44</v>
      </c>
      <c r="C487" s="36" t="s">
        <v>645</v>
      </c>
      <c r="D487" s="9" t="s">
        <v>93</v>
      </c>
      <c r="E487" s="28" t="s">
        <v>94</v>
      </c>
      <c r="F487" s="99">
        <v>20.51</v>
      </c>
      <c r="G487" s="99">
        <v>0</v>
      </c>
      <c r="H487" s="99">
        <v>0</v>
      </c>
      <c r="I487" s="128"/>
    </row>
    <row r="488" spans="1:9" s="4" customFormat="1" ht="12.75">
      <c r="A488" s="15" t="s">
        <v>19</v>
      </c>
      <c r="B488" s="15" t="s">
        <v>368</v>
      </c>
      <c r="C488" s="34"/>
      <c r="D488" s="15"/>
      <c r="E488" s="30" t="s">
        <v>37</v>
      </c>
      <c r="F488" s="173">
        <f aca="true" t="shared" si="74" ref="F488:F494">F489</f>
        <v>800</v>
      </c>
      <c r="G488" s="173">
        <f aca="true" t="shared" si="75" ref="G488:H494">G489</f>
        <v>1166.54</v>
      </c>
      <c r="H488" s="173">
        <f t="shared" si="75"/>
        <v>1166.54</v>
      </c>
      <c r="I488" s="128"/>
    </row>
    <row r="489" spans="1:9" s="4" customFormat="1" ht="12.75">
      <c r="A489" s="15" t="s">
        <v>19</v>
      </c>
      <c r="B489" s="15" t="s">
        <v>808</v>
      </c>
      <c r="C489" s="34"/>
      <c r="D489" s="15"/>
      <c r="E489" s="30" t="s">
        <v>814</v>
      </c>
      <c r="F489" s="173">
        <f t="shared" si="74"/>
        <v>800</v>
      </c>
      <c r="G489" s="173">
        <f t="shared" si="75"/>
        <v>1166.54</v>
      </c>
      <c r="H489" s="173">
        <f t="shared" si="75"/>
        <v>1166.54</v>
      </c>
      <c r="I489" s="128"/>
    </row>
    <row r="490" spans="1:9" s="4" customFormat="1" ht="22.5">
      <c r="A490" s="9" t="s">
        <v>19</v>
      </c>
      <c r="B490" s="9" t="s">
        <v>808</v>
      </c>
      <c r="C490" s="36" t="s">
        <v>201</v>
      </c>
      <c r="D490" s="9"/>
      <c r="E490" s="29" t="s">
        <v>679</v>
      </c>
      <c r="F490" s="99">
        <f t="shared" si="74"/>
        <v>800</v>
      </c>
      <c r="G490" s="99">
        <f t="shared" si="75"/>
        <v>1166.54</v>
      </c>
      <c r="H490" s="99">
        <f t="shared" si="75"/>
        <v>1166.54</v>
      </c>
      <c r="I490" s="128"/>
    </row>
    <row r="491" spans="1:9" s="4" customFormat="1" ht="12.75">
      <c r="A491" s="9" t="s">
        <v>19</v>
      </c>
      <c r="B491" s="9" t="s">
        <v>808</v>
      </c>
      <c r="C491" s="36" t="s">
        <v>210</v>
      </c>
      <c r="D491" s="26"/>
      <c r="E491" s="40" t="s">
        <v>123</v>
      </c>
      <c r="F491" s="99">
        <f t="shared" si="74"/>
        <v>800</v>
      </c>
      <c r="G491" s="99">
        <f t="shared" si="75"/>
        <v>1166.54</v>
      </c>
      <c r="H491" s="99">
        <f t="shared" si="75"/>
        <v>1166.54</v>
      </c>
      <c r="I491" s="128"/>
    </row>
    <row r="492" spans="1:9" s="4" customFormat="1" ht="22.5">
      <c r="A492" s="9" t="s">
        <v>19</v>
      </c>
      <c r="B492" s="9" t="s">
        <v>808</v>
      </c>
      <c r="C492" s="36" t="s">
        <v>809</v>
      </c>
      <c r="D492" s="9"/>
      <c r="E492" s="28" t="s">
        <v>810</v>
      </c>
      <c r="F492" s="99">
        <f t="shared" si="74"/>
        <v>800</v>
      </c>
      <c r="G492" s="99">
        <f t="shared" si="75"/>
        <v>1166.54</v>
      </c>
      <c r="H492" s="99">
        <f t="shared" si="75"/>
        <v>1166.54</v>
      </c>
      <c r="I492" s="128"/>
    </row>
    <row r="493" spans="1:9" s="4" customFormat="1" ht="33.75">
      <c r="A493" s="9" t="s">
        <v>19</v>
      </c>
      <c r="B493" s="9" t="s">
        <v>808</v>
      </c>
      <c r="C493" s="36" t="s">
        <v>811</v>
      </c>
      <c r="D493" s="9"/>
      <c r="E493" s="28" t="s">
        <v>318</v>
      </c>
      <c r="F493" s="99">
        <f t="shared" si="74"/>
        <v>800</v>
      </c>
      <c r="G493" s="99">
        <f t="shared" si="75"/>
        <v>1166.54</v>
      </c>
      <c r="H493" s="99">
        <f t="shared" si="75"/>
        <v>1166.54</v>
      </c>
      <c r="I493" s="128"/>
    </row>
    <row r="494" spans="1:9" s="4" customFormat="1" ht="22.5">
      <c r="A494" s="9" t="s">
        <v>19</v>
      </c>
      <c r="B494" s="9" t="s">
        <v>808</v>
      </c>
      <c r="C494" s="36" t="s">
        <v>812</v>
      </c>
      <c r="D494" s="9"/>
      <c r="E494" s="28" t="s">
        <v>813</v>
      </c>
      <c r="F494" s="99">
        <f t="shared" si="74"/>
        <v>800</v>
      </c>
      <c r="G494" s="99">
        <f t="shared" si="75"/>
        <v>1166.54</v>
      </c>
      <c r="H494" s="99">
        <f t="shared" si="75"/>
        <v>1166.54</v>
      </c>
      <c r="I494" s="128"/>
    </row>
    <row r="495" spans="1:9" s="4" customFormat="1" ht="22.5">
      <c r="A495" s="9" t="s">
        <v>19</v>
      </c>
      <c r="B495" s="9" t="s">
        <v>808</v>
      </c>
      <c r="C495" s="36" t="s">
        <v>812</v>
      </c>
      <c r="D495" s="9" t="s">
        <v>64</v>
      </c>
      <c r="E495" s="29" t="s">
        <v>381</v>
      </c>
      <c r="F495" s="99">
        <f>791.2+8.8</f>
        <v>800</v>
      </c>
      <c r="G495" s="99">
        <f>1153.7+12.84</f>
        <v>1166.54</v>
      </c>
      <c r="H495" s="99">
        <f>1153.7+12.84</f>
        <v>1166.54</v>
      </c>
      <c r="I495" s="128"/>
    </row>
    <row r="496" spans="1:9" s="193" customFormat="1" ht="12.75">
      <c r="A496" s="15" t="s">
        <v>19</v>
      </c>
      <c r="B496" s="15" t="s">
        <v>477</v>
      </c>
      <c r="C496" s="34"/>
      <c r="D496" s="15"/>
      <c r="E496" s="30" t="s">
        <v>478</v>
      </c>
      <c r="F496" s="173">
        <f aca="true" t="shared" si="76" ref="F496:F502">F497</f>
        <v>662.6</v>
      </c>
      <c r="G496" s="173">
        <f aca="true" t="shared" si="77" ref="G496:H502">G497</f>
        <v>370</v>
      </c>
      <c r="H496" s="173">
        <f t="shared" si="77"/>
        <v>370</v>
      </c>
      <c r="I496" s="192"/>
    </row>
    <row r="497" spans="1:9" s="193" customFormat="1" ht="12.75">
      <c r="A497" s="15" t="s">
        <v>19</v>
      </c>
      <c r="B497" s="15" t="s">
        <v>845</v>
      </c>
      <c r="C497" s="34"/>
      <c r="D497" s="15"/>
      <c r="E497" s="27" t="s">
        <v>846</v>
      </c>
      <c r="F497" s="173">
        <f t="shared" si="76"/>
        <v>662.6</v>
      </c>
      <c r="G497" s="173">
        <f t="shared" si="77"/>
        <v>370</v>
      </c>
      <c r="H497" s="173">
        <f t="shared" si="77"/>
        <v>370</v>
      </c>
      <c r="I497" s="192"/>
    </row>
    <row r="498" spans="1:9" s="4" customFormat="1" ht="22.5">
      <c r="A498" s="9" t="s">
        <v>19</v>
      </c>
      <c r="B498" s="9" t="s">
        <v>845</v>
      </c>
      <c r="C498" s="36" t="s">
        <v>201</v>
      </c>
      <c r="D498" s="9"/>
      <c r="E498" s="29" t="s">
        <v>679</v>
      </c>
      <c r="F498" s="99">
        <f t="shared" si="76"/>
        <v>662.6</v>
      </c>
      <c r="G498" s="99">
        <f t="shared" si="77"/>
        <v>370</v>
      </c>
      <c r="H498" s="99">
        <f t="shared" si="77"/>
        <v>370</v>
      </c>
      <c r="I498" s="128"/>
    </row>
    <row r="499" spans="1:9" s="4" customFormat="1" ht="12.75">
      <c r="A499" s="9" t="s">
        <v>19</v>
      </c>
      <c r="B499" s="9" t="s">
        <v>845</v>
      </c>
      <c r="C499" s="36" t="s">
        <v>202</v>
      </c>
      <c r="D499" s="53"/>
      <c r="E499" s="40" t="s">
        <v>349</v>
      </c>
      <c r="F499" s="99">
        <f t="shared" si="76"/>
        <v>662.6</v>
      </c>
      <c r="G499" s="99">
        <f t="shared" si="77"/>
        <v>370</v>
      </c>
      <c r="H499" s="99">
        <f t="shared" si="77"/>
        <v>370</v>
      </c>
      <c r="I499" s="128"/>
    </row>
    <row r="500" spans="1:9" s="4" customFormat="1" ht="12.75">
      <c r="A500" s="9" t="s">
        <v>19</v>
      </c>
      <c r="B500" s="9" t="s">
        <v>845</v>
      </c>
      <c r="C500" s="36" t="s">
        <v>207</v>
      </c>
      <c r="D500" s="18"/>
      <c r="E500" s="28" t="s">
        <v>122</v>
      </c>
      <c r="F500" s="99">
        <f t="shared" si="76"/>
        <v>662.6</v>
      </c>
      <c r="G500" s="99">
        <f t="shared" si="77"/>
        <v>370</v>
      </c>
      <c r="H500" s="99">
        <f t="shared" si="77"/>
        <v>370</v>
      </c>
      <c r="I500" s="128"/>
    </row>
    <row r="501" spans="1:9" s="4" customFormat="1" ht="12.75">
      <c r="A501" s="9" t="s">
        <v>19</v>
      </c>
      <c r="B501" s="9" t="s">
        <v>845</v>
      </c>
      <c r="C501" s="36" t="s">
        <v>208</v>
      </c>
      <c r="D501" s="18"/>
      <c r="E501" s="28" t="s">
        <v>670</v>
      </c>
      <c r="F501" s="99">
        <f>F502+F504</f>
        <v>662.6</v>
      </c>
      <c r="G501" s="99">
        <f>G502+G504</f>
        <v>370</v>
      </c>
      <c r="H501" s="99">
        <f>H502+H504</f>
        <v>370</v>
      </c>
      <c r="I501" s="128"/>
    </row>
    <row r="502" spans="1:9" s="4" customFormat="1" ht="22.5">
      <c r="A502" s="9" t="s">
        <v>19</v>
      </c>
      <c r="B502" s="9" t="s">
        <v>845</v>
      </c>
      <c r="C502" s="36" t="s">
        <v>475</v>
      </c>
      <c r="D502" s="9"/>
      <c r="E502" s="29" t="s">
        <v>709</v>
      </c>
      <c r="F502" s="99">
        <f t="shared" si="76"/>
        <v>380</v>
      </c>
      <c r="G502" s="99">
        <f t="shared" si="77"/>
        <v>370</v>
      </c>
      <c r="H502" s="99">
        <f t="shared" si="77"/>
        <v>370</v>
      </c>
      <c r="I502" s="128"/>
    </row>
    <row r="503" spans="1:9" s="4" customFormat="1" ht="22.5">
      <c r="A503" s="9" t="s">
        <v>19</v>
      </c>
      <c r="B503" s="9" t="s">
        <v>845</v>
      </c>
      <c r="C503" s="36" t="s">
        <v>475</v>
      </c>
      <c r="D503" s="9" t="s">
        <v>64</v>
      </c>
      <c r="E503" s="29" t="s">
        <v>381</v>
      </c>
      <c r="F503" s="99">
        <v>380</v>
      </c>
      <c r="G503" s="99">
        <v>370</v>
      </c>
      <c r="H503" s="99">
        <v>370</v>
      </c>
      <c r="I503" s="128"/>
    </row>
    <row r="504" spans="1:9" s="4" customFormat="1" ht="22.5">
      <c r="A504" s="9" t="s">
        <v>19</v>
      </c>
      <c r="B504" s="9" t="s">
        <v>845</v>
      </c>
      <c r="C504" s="36" t="s">
        <v>484</v>
      </c>
      <c r="D504" s="9"/>
      <c r="E504" s="29" t="s">
        <v>723</v>
      </c>
      <c r="F504" s="99">
        <f>F505</f>
        <v>282.6</v>
      </c>
      <c r="G504" s="99">
        <f>G505</f>
        <v>0</v>
      </c>
      <c r="H504" s="99">
        <f>H505</f>
        <v>0</v>
      </c>
      <c r="I504" s="128"/>
    </row>
    <row r="505" spans="1:9" s="4" customFormat="1" ht="22.5">
      <c r="A505" s="9" t="s">
        <v>19</v>
      </c>
      <c r="B505" s="9" t="s">
        <v>845</v>
      </c>
      <c r="C505" s="36" t="s">
        <v>484</v>
      </c>
      <c r="D505" s="9" t="s">
        <v>64</v>
      </c>
      <c r="E505" s="29" t="s">
        <v>381</v>
      </c>
      <c r="F505" s="99">
        <v>282.6</v>
      </c>
      <c r="G505" s="99">
        <v>0</v>
      </c>
      <c r="H505" s="99">
        <v>0</v>
      </c>
      <c r="I505" s="128"/>
    </row>
    <row r="506" spans="1:9" s="4" customFormat="1" ht="33.75">
      <c r="A506" s="15" t="s">
        <v>20</v>
      </c>
      <c r="B506" s="15"/>
      <c r="C506" s="34"/>
      <c r="D506" s="15"/>
      <c r="E506" s="27" t="s">
        <v>803</v>
      </c>
      <c r="F506" s="93">
        <f>F507+F558+F649</f>
        <v>71528.8</v>
      </c>
      <c r="G506" s="93">
        <f>G507+G558+G649</f>
        <v>71307</v>
      </c>
      <c r="H506" s="93">
        <f>H507+H558+H649</f>
        <v>71307</v>
      </c>
      <c r="I506" s="128"/>
    </row>
    <row r="507" spans="1:8" ht="12.75">
      <c r="A507" s="15" t="s">
        <v>20</v>
      </c>
      <c r="B507" s="15" t="s">
        <v>6</v>
      </c>
      <c r="C507" s="34"/>
      <c r="D507" s="15"/>
      <c r="E507" s="27" t="s">
        <v>7</v>
      </c>
      <c r="F507" s="93">
        <f>F508+F523</f>
        <v>5268.5</v>
      </c>
      <c r="G507" s="93">
        <f>G508+G523</f>
        <v>5324.8</v>
      </c>
      <c r="H507" s="93">
        <f>H508+H523</f>
        <v>5324.8</v>
      </c>
    </row>
    <row r="508" spans="1:8" ht="12.75">
      <c r="A508" s="15" t="s">
        <v>20</v>
      </c>
      <c r="B508" s="15" t="s">
        <v>379</v>
      </c>
      <c r="C508" s="34"/>
      <c r="D508" s="15"/>
      <c r="E508" s="30" t="s">
        <v>380</v>
      </c>
      <c r="F508" s="93">
        <f aca="true" t="shared" si="78" ref="F508:H510">F509</f>
        <v>5088.5</v>
      </c>
      <c r="G508" s="93">
        <f t="shared" si="78"/>
        <v>5104.8</v>
      </c>
      <c r="H508" s="93">
        <f t="shared" si="78"/>
        <v>5104.8</v>
      </c>
    </row>
    <row r="509" spans="1:8" ht="22.5">
      <c r="A509" s="9" t="s">
        <v>20</v>
      </c>
      <c r="B509" s="9" t="s">
        <v>379</v>
      </c>
      <c r="C509" s="36" t="s">
        <v>173</v>
      </c>
      <c r="D509" s="9"/>
      <c r="E509" s="29" t="s">
        <v>710</v>
      </c>
      <c r="F509" s="95">
        <f t="shared" si="78"/>
        <v>5088.5</v>
      </c>
      <c r="G509" s="95">
        <f t="shared" si="78"/>
        <v>5104.8</v>
      </c>
      <c r="H509" s="95">
        <f t="shared" si="78"/>
        <v>5104.8</v>
      </c>
    </row>
    <row r="510" spans="1:9" s="5" customFormat="1" ht="12.75">
      <c r="A510" s="9" t="s">
        <v>20</v>
      </c>
      <c r="B510" s="9" t="s">
        <v>379</v>
      </c>
      <c r="C510" s="36" t="s">
        <v>174</v>
      </c>
      <c r="D510" s="9"/>
      <c r="E510" s="29" t="s">
        <v>347</v>
      </c>
      <c r="F510" s="95">
        <f t="shared" si="78"/>
        <v>5088.5</v>
      </c>
      <c r="G510" s="95">
        <f t="shared" si="78"/>
        <v>5104.8</v>
      </c>
      <c r="H510" s="95">
        <f t="shared" si="78"/>
        <v>5104.8</v>
      </c>
      <c r="I510" s="188"/>
    </row>
    <row r="511" spans="1:9" s="5" customFormat="1" ht="12.75">
      <c r="A511" s="9" t="s">
        <v>20</v>
      </c>
      <c r="B511" s="9" t="s">
        <v>379</v>
      </c>
      <c r="C511" s="36" t="s">
        <v>175</v>
      </c>
      <c r="D511" s="9"/>
      <c r="E511" s="29" t="s">
        <v>347</v>
      </c>
      <c r="F511" s="98">
        <f>F512+F520+F517</f>
        <v>5088.5</v>
      </c>
      <c r="G511" s="98">
        <f>G512+G520+G517</f>
        <v>5104.8</v>
      </c>
      <c r="H511" s="98">
        <f>H512+H520+H517</f>
        <v>5104.8</v>
      </c>
      <c r="I511" s="188"/>
    </row>
    <row r="512" spans="1:9" s="5" customFormat="1" ht="12.75">
      <c r="A512" s="9" t="s">
        <v>20</v>
      </c>
      <c r="B512" s="9" t="s">
        <v>379</v>
      </c>
      <c r="C512" s="36" t="s">
        <v>176</v>
      </c>
      <c r="D512" s="9"/>
      <c r="E512" s="28" t="s">
        <v>670</v>
      </c>
      <c r="F512" s="98">
        <f>F513+F515</f>
        <v>2962.3999999999996</v>
      </c>
      <c r="G512" s="98">
        <f>G513+G515</f>
        <v>2978.7</v>
      </c>
      <c r="H512" s="98">
        <f>H513+H515</f>
        <v>2978.7</v>
      </c>
      <c r="I512" s="188"/>
    </row>
    <row r="513" spans="1:8" ht="22.5">
      <c r="A513" s="9" t="s">
        <v>20</v>
      </c>
      <c r="B513" s="9" t="s">
        <v>379</v>
      </c>
      <c r="C513" s="36" t="s">
        <v>177</v>
      </c>
      <c r="D513" s="9"/>
      <c r="E513" s="29" t="s">
        <v>342</v>
      </c>
      <c r="F513" s="98">
        <f>F514</f>
        <v>2910.7999999999997</v>
      </c>
      <c r="G513" s="98">
        <f>G514</f>
        <v>2978.7</v>
      </c>
      <c r="H513" s="98">
        <f>H514</f>
        <v>2978.7</v>
      </c>
    </row>
    <row r="514" spans="1:8" ht="22.5">
      <c r="A514" s="9" t="s">
        <v>20</v>
      </c>
      <c r="B514" s="9" t="s">
        <v>379</v>
      </c>
      <c r="C514" s="36" t="s">
        <v>177</v>
      </c>
      <c r="D514" s="9" t="s">
        <v>95</v>
      </c>
      <c r="E514" s="29" t="s">
        <v>325</v>
      </c>
      <c r="F514" s="98">
        <f>2933.7-21.3-1.6</f>
        <v>2910.7999999999997</v>
      </c>
      <c r="G514" s="98">
        <f>3000-21.3</f>
        <v>2978.7</v>
      </c>
      <c r="H514" s="98">
        <f>3000-21.3</f>
        <v>2978.7</v>
      </c>
    </row>
    <row r="515" spans="1:8" ht="12.75">
      <c r="A515" s="9" t="s">
        <v>20</v>
      </c>
      <c r="B515" s="9" t="s">
        <v>379</v>
      </c>
      <c r="C515" s="36" t="s">
        <v>589</v>
      </c>
      <c r="D515" s="9"/>
      <c r="E515" s="117" t="s">
        <v>489</v>
      </c>
      <c r="F515" s="98">
        <f>F516</f>
        <v>51.6</v>
      </c>
      <c r="G515" s="98">
        <f>G516</f>
        <v>0</v>
      </c>
      <c r="H515" s="98">
        <f>H516</f>
        <v>0</v>
      </c>
    </row>
    <row r="516" spans="1:8" ht="22.5">
      <c r="A516" s="9" t="s">
        <v>20</v>
      </c>
      <c r="B516" s="9" t="s">
        <v>379</v>
      </c>
      <c r="C516" s="36" t="s">
        <v>589</v>
      </c>
      <c r="D516" s="9" t="s">
        <v>95</v>
      </c>
      <c r="E516" s="29" t="s">
        <v>325</v>
      </c>
      <c r="F516" s="98">
        <f>1.6+50</f>
        <v>51.6</v>
      </c>
      <c r="G516" s="98">
        <v>0</v>
      </c>
      <c r="H516" s="98">
        <v>0</v>
      </c>
    </row>
    <row r="517" spans="1:8" ht="33.75">
      <c r="A517" s="9" t="s">
        <v>20</v>
      </c>
      <c r="B517" s="9" t="s">
        <v>379</v>
      </c>
      <c r="C517" s="36" t="s">
        <v>547</v>
      </c>
      <c r="D517" s="9"/>
      <c r="E517" s="29" t="s">
        <v>299</v>
      </c>
      <c r="F517" s="98">
        <f aca="true" t="shared" si="79" ref="F517:H518">F518</f>
        <v>21.3</v>
      </c>
      <c r="G517" s="98">
        <f t="shared" si="79"/>
        <v>21.3</v>
      </c>
      <c r="H517" s="98">
        <f t="shared" si="79"/>
        <v>21.3</v>
      </c>
    </row>
    <row r="518" spans="1:8" ht="33.75">
      <c r="A518" s="9" t="s">
        <v>20</v>
      </c>
      <c r="B518" s="9" t="s">
        <v>379</v>
      </c>
      <c r="C518" s="36" t="s">
        <v>548</v>
      </c>
      <c r="D518" s="9"/>
      <c r="E518" s="28" t="s">
        <v>549</v>
      </c>
      <c r="F518" s="98">
        <f t="shared" si="79"/>
        <v>21.3</v>
      </c>
      <c r="G518" s="98">
        <f t="shared" si="79"/>
        <v>21.3</v>
      </c>
      <c r="H518" s="98">
        <f t="shared" si="79"/>
        <v>21.3</v>
      </c>
    </row>
    <row r="519" spans="1:9" ht="22.5">
      <c r="A519" s="9" t="s">
        <v>20</v>
      </c>
      <c r="B519" s="9" t="s">
        <v>379</v>
      </c>
      <c r="C519" s="36" t="s">
        <v>548</v>
      </c>
      <c r="D519" s="9" t="s">
        <v>95</v>
      </c>
      <c r="E519" s="29" t="s">
        <v>325</v>
      </c>
      <c r="F519" s="98">
        <v>21.3</v>
      </c>
      <c r="G519" s="98">
        <v>21.3</v>
      </c>
      <c r="H519" s="98">
        <v>21.3</v>
      </c>
      <c r="I519" s="119"/>
    </row>
    <row r="520" spans="1:8" ht="22.5">
      <c r="A520" s="9" t="s">
        <v>20</v>
      </c>
      <c r="B520" s="9" t="s">
        <v>379</v>
      </c>
      <c r="C520" s="36" t="s">
        <v>531</v>
      </c>
      <c r="D520" s="9"/>
      <c r="E520" s="28" t="s">
        <v>262</v>
      </c>
      <c r="F520" s="98">
        <f aca="true" t="shared" si="80" ref="F520:H521">F521</f>
        <v>2104.8</v>
      </c>
      <c r="G520" s="98">
        <f t="shared" si="80"/>
        <v>2104.8</v>
      </c>
      <c r="H520" s="98">
        <f t="shared" si="80"/>
        <v>2104.8</v>
      </c>
    </row>
    <row r="521" spans="1:8" ht="33.75">
      <c r="A521" s="9" t="s">
        <v>20</v>
      </c>
      <c r="B521" s="9" t="s">
        <v>379</v>
      </c>
      <c r="C521" s="36" t="s">
        <v>532</v>
      </c>
      <c r="D521" s="9"/>
      <c r="E521" s="29" t="s">
        <v>530</v>
      </c>
      <c r="F521" s="98">
        <f t="shared" si="80"/>
        <v>2104.8</v>
      </c>
      <c r="G521" s="98">
        <f t="shared" si="80"/>
        <v>2104.8</v>
      </c>
      <c r="H521" s="98">
        <f t="shared" si="80"/>
        <v>2104.8</v>
      </c>
    </row>
    <row r="522" spans="1:9" ht="22.5">
      <c r="A522" s="9" t="s">
        <v>20</v>
      </c>
      <c r="B522" s="9" t="s">
        <v>379</v>
      </c>
      <c r="C522" s="36" t="s">
        <v>532</v>
      </c>
      <c r="D522" s="9" t="s">
        <v>95</v>
      </c>
      <c r="E522" s="29" t="s">
        <v>325</v>
      </c>
      <c r="F522" s="98">
        <v>2104.8</v>
      </c>
      <c r="G522" s="98">
        <v>2104.8</v>
      </c>
      <c r="H522" s="98">
        <v>2104.8</v>
      </c>
      <c r="I522" s="119"/>
    </row>
    <row r="523" spans="1:8" ht="12.75">
      <c r="A523" s="9" t="s">
        <v>20</v>
      </c>
      <c r="B523" s="9" t="s">
        <v>8</v>
      </c>
      <c r="C523" s="34"/>
      <c r="D523" s="15"/>
      <c r="E523" s="27" t="s">
        <v>23</v>
      </c>
      <c r="F523" s="107">
        <f>F524</f>
        <v>180</v>
      </c>
      <c r="G523" s="107">
        <f>G524</f>
        <v>220</v>
      </c>
      <c r="H523" s="107">
        <f>H524</f>
        <v>220</v>
      </c>
    </row>
    <row r="524" spans="1:8" ht="22.5">
      <c r="A524" s="9" t="s">
        <v>20</v>
      </c>
      <c r="B524" s="9" t="s">
        <v>8</v>
      </c>
      <c r="C524" s="36" t="s">
        <v>314</v>
      </c>
      <c r="D524" s="9"/>
      <c r="E524" s="29" t="s">
        <v>706</v>
      </c>
      <c r="F524" s="98">
        <f>F525+F534+F548+F553</f>
        <v>180</v>
      </c>
      <c r="G524" s="98">
        <f>G525+G534+G548+G553</f>
        <v>220</v>
      </c>
      <c r="H524" s="98">
        <f>H525+H534+H548+H553</f>
        <v>220</v>
      </c>
    </row>
    <row r="525" spans="1:8" ht="12.75">
      <c r="A525" s="9" t="s">
        <v>20</v>
      </c>
      <c r="B525" s="9" t="s">
        <v>8</v>
      </c>
      <c r="C525" s="36" t="s">
        <v>178</v>
      </c>
      <c r="D525" s="9"/>
      <c r="E525" s="40" t="s">
        <v>352</v>
      </c>
      <c r="F525" s="98">
        <f>F526+F530</f>
        <v>25</v>
      </c>
      <c r="G525" s="98">
        <f>G526+G530</f>
        <v>40</v>
      </c>
      <c r="H525" s="98">
        <f>H526+H530</f>
        <v>40</v>
      </c>
    </row>
    <row r="526" spans="1:8" ht="22.5">
      <c r="A526" s="9" t="s">
        <v>20</v>
      </c>
      <c r="B526" s="9" t="s">
        <v>8</v>
      </c>
      <c r="C526" s="36" t="s">
        <v>179</v>
      </c>
      <c r="D526" s="9"/>
      <c r="E526" s="29" t="s">
        <v>171</v>
      </c>
      <c r="F526" s="98">
        <f>F527</f>
        <v>22</v>
      </c>
      <c r="G526" s="98">
        <f aca="true" t="shared" si="81" ref="G526:H528">G527</f>
        <v>35</v>
      </c>
      <c r="H526" s="98">
        <f t="shared" si="81"/>
        <v>35</v>
      </c>
    </row>
    <row r="527" spans="1:8" ht="12.75">
      <c r="A527" s="9" t="s">
        <v>20</v>
      </c>
      <c r="B527" s="9" t="s">
        <v>8</v>
      </c>
      <c r="C527" s="36" t="s">
        <v>180</v>
      </c>
      <c r="D527" s="9"/>
      <c r="E527" s="28" t="s">
        <v>670</v>
      </c>
      <c r="F527" s="98">
        <f>F528</f>
        <v>22</v>
      </c>
      <c r="G527" s="98">
        <f t="shared" si="81"/>
        <v>35</v>
      </c>
      <c r="H527" s="98">
        <f t="shared" si="81"/>
        <v>35</v>
      </c>
    </row>
    <row r="528" spans="1:8" ht="33.75">
      <c r="A528" s="9" t="s">
        <v>20</v>
      </c>
      <c r="B528" s="9" t="s">
        <v>8</v>
      </c>
      <c r="C528" s="36" t="s">
        <v>181</v>
      </c>
      <c r="D528" s="9"/>
      <c r="E528" s="29" t="s">
        <v>172</v>
      </c>
      <c r="F528" s="98">
        <f>F529</f>
        <v>22</v>
      </c>
      <c r="G528" s="98">
        <f t="shared" si="81"/>
        <v>35</v>
      </c>
      <c r="H528" s="98">
        <f t="shared" si="81"/>
        <v>35</v>
      </c>
    </row>
    <row r="529" spans="1:8" ht="22.5">
      <c r="A529" s="9" t="s">
        <v>20</v>
      </c>
      <c r="B529" s="9" t="s">
        <v>8</v>
      </c>
      <c r="C529" s="36" t="s">
        <v>181</v>
      </c>
      <c r="D529" s="9" t="s">
        <v>64</v>
      </c>
      <c r="E529" s="29" t="s">
        <v>381</v>
      </c>
      <c r="F529" s="98">
        <v>22</v>
      </c>
      <c r="G529" s="98">
        <v>35</v>
      </c>
      <c r="H529" s="98">
        <v>35</v>
      </c>
    </row>
    <row r="530" spans="1:8" ht="22.5">
      <c r="A530" s="9" t="s">
        <v>20</v>
      </c>
      <c r="B530" s="9" t="s">
        <v>8</v>
      </c>
      <c r="C530" s="36" t="s">
        <v>565</v>
      </c>
      <c r="D530" s="9"/>
      <c r="E530" s="29" t="s">
        <v>566</v>
      </c>
      <c r="F530" s="98">
        <f>F531</f>
        <v>3</v>
      </c>
      <c r="G530" s="98">
        <f aca="true" t="shared" si="82" ref="G530:H532">G531</f>
        <v>5</v>
      </c>
      <c r="H530" s="98">
        <f t="shared" si="82"/>
        <v>5</v>
      </c>
    </row>
    <row r="531" spans="1:8" ht="12.75">
      <c r="A531" s="9" t="s">
        <v>20</v>
      </c>
      <c r="B531" s="9" t="s">
        <v>8</v>
      </c>
      <c r="C531" s="36" t="s">
        <v>567</v>
      </c>
      <c r="D531" s="9"/>
      <c r="E531" s="28" t="s">
        <v>670</v>
      </c>
      <c r="F531" s="98">
        <f>F532</f>
        <v>3</v>
      </c>
      <c r="G531" s="98">
        <f t="shared" si="82"/>
        <v>5</v>
      </c>
      <c r="H531" s="98">
        <f t="shared" si="82"/>
        <v>5</v>
      </c>
    </row>
    <row r="532" spans="1:8" ht="45">
      <c r="A532" s="9" t="s">
        <v>20</v>
      </c>
      <c r="B532" s="9" t="s">
        <v>8</v>
      </c>
      <c r="C532" s="36" t="s">
        <v>568</v>
      </c>
      <c r="D532" s="9"/>
      <c r="E532" s="29" t="s">
        <v>569</v>
      </c>
      <c r="F532" s="98">
        <f>F533</f>
        <v>3</v>
      </c>
      <c r="G532" s="98">
        <f t="shared" si="82"/>
        <v>5</v>
      </c>
      <c r="H532" s="98">
        <f t="shared" si="82"/>
        <v>5</v>
      </c>
    </row>
    <row r="533" spans="1:8" ht="22.5">
      <c r="A533" s="9" t="s">
        <v>20</v>
      </c>
      <c r="B533" s="9" t="s">
        <v>8</v>
      </c>
      <c r="C533" s="36" t="s">
        <v>568</v>
      </c>
      <c r="D533" s="9" t="s">
        <v>64</v>
      </c>
      <c r="E533" s="29" t="s">
        <v>381</v>
      </c>
      <c r="F533" s="98">
        <v>3</v>
      </c>
      <c r="G533" s="98">
        <v>5</v>
      </c>
      <c r="H533" s="98">
        <v>5</v>
      </c>
    </row>
    <row r="534" spans="1:8" ht="33.75">
      <c r="A534" s="9" t="s">
        <v>20</v>
      </c>
      <c r="B534" s="9" t="s">
        <v>8</v>
      </c>
      <c r="C534" s="36" t="s">
        <v>182</v>
      </c>
      <c r="D534" s="9"/>
      <c r="E534" s="40" t="s">
        <v>184</v>
      </c>
      <c r="F534" s="98">
        <f>F535+F540+F544</f>
        <v>145</v>
      </c>
      <c r="G534" s="98">
        <f>G535+G540+G544</f>
        <v>170</v>
      </c>
      <c r="H534" s="98">
        <f>H535+H540+H544</f>
        <v>170</v>
      </c>
    </row>
    <row r="535" spans="1:8" ht="22.5">
      <c r="A535" s="9" t="s">
        <v>20</v>
      </c>
      <c r="B535" s="9" t="s">
        <v>8</v>
      </c>
      <c r="C535" s="36" t="s">
        <v>183</v>
      </c>
      <c r="D535" s="9"/>
      <c r="E535" s="29" t="s">
        <v>185</v>
      </c>
      <c r="F535" s="98">
        <f aca="true" t="shared" si="83" ref="F535:H536">F536</f>
        <v>70</v>
      </c>
      <c r="G535" s="98">
        <f t="shared" si="83"/>
        <v>90</v>
      </c>
      <c r="H535" s="98">
        <f t="shared" si="83"/>
        <v>90</v>
      </c>
    </row>
    <row r="536" spans="1:8" ht="12.75">
      <c r="A536" s="9" t="s">
        <v>20</v>
      </c>
      <c r="B536" s="9" t="s">
        <v>8</v>
      </c>
      <c r="C536" s="36" t="s">
        <v>126</v>
      </c>
      <c r="D536" s="9"/>
      <c r="E536" s="28" t="s">
        <v>670</v>
      </c>
      <c r="F536" s="98">
        <f t="shared" si="83"/>
        <v>70</v>
      </c>
      <c r="G536" s="98">
        <f t="shared" si="83"/>
        <v>90</v>
      </c>
      <c r="H536" s="98">
        <f t="shared" si="83"/>
        <v>90</v>
      </c>
    </row>
    <row r="537" spans="1:8" ht="33" customHeight="1">
      <c r="A537" s="9" t="s">
        <v>20</v>
      </c>
      <c r="B537" s="9" t="s">
        <v>8</v>
      </c>
      <c r="C537" s="36" t="s">
        <v>127</v>
      </c>
      <c r="D537" s="9"/>
      <c r="E537" s="29" t="s">
        <v>186</v>
      </c>
      <c r="F537" s="98">
        <f>F539+F538</f>
        <v>70</v>
      </c>
      <c r="G537" s="98">
        <f>G539+G538</f>
        <v>90</v>
      </c>
      <c r="H537" s="98">
        <f>H539+H538</f>
        <v>90</v>
      </c>
    </row>
    <row r="538" spans="1:9" ht="45" hidden="1">
      <c r="A538" s="9" t="s">
        <v>20</v>
      </c>
      <c r="B538" s="9" t="s">
        <v>8</v>
      </c>
      <c r="C538" s="36" t="s">
        <v>127</v>
      </c>
      <c r="D538" s="9" t="s">
        <v>62</v>
      </c>
      <c r="E538" s="29" t="s">
        <v>63</v>
      </c>
      <c r="F538" s="98">
        <v>0</v>
      </c>
      <c r="G538" s="98">
        <v>0</v>
      </c>
      <c r="H538" s="98">
        <v>0</v>
      </c>
      <c r="I538" s="119"/>
    </row>
    <row r="539" spans="1:9" ht="22.5">
      <c r="A539" s="9" t="s">
        <v>20</v>
      </c>
      <c r="B539" s="9" t="s">
        <v>8</v>
      </c>
      <c r="C539" s="36" t="s">
        <v>127</v>
      </c>
      <c r="D539" s="9" t="s">
        <v>64</v>
      </c>
      <c r="E539" s="29" t="s">
        <v>381</v>
      </c>
      <c r="F539" s="98">
        <v>70</v>
      </c>
      <c r="G539" s="98">
        <v>90</v>
      </c>
      <c r="H539" s="98">
        <v>90</v>
      </c>
      <c r="I539" s="119"/>
    </row>
    <row r="540" spans="1:8" ht="12.75">
      <c r="A540" s="9" t="s">
        <v>20</v>
      </c>
      <c r="B540" s="9" t="s">
        <v>8</v>
      </c>
      <c r="C540" s="36" t="s">
        <v>128</v>
      </c>
      <c r="D540" s="9"/>
      <c r="E540" s="29" t="s">
        <v>187</v>
      </c>
      <c r="F540" s="98">
        <f aca="true" t="shared" si="84" ref="F540:H542">F541</f>
        <v>10</v>
      </c>
      <c r="G540" s="98">
        <f t="shared" si="84"/>
        <v>10</v>
      </c>
      <c r="H540" s="98">
        <f t="shared" si="84"/>
        <v>10</v>
      </c>
    </row>
    <row r="541" spans="1:8" ht="12.75">
      <c r="A541" s="9" t="s">
        <v>20</v>
      </c>
      <c r="B541" s="9" t="s">
        <v>8</v>
      </c>
      <c r="C541" s="36" t="s">
        <v>129</v>
      </c>
      <c r="D541" s="9"/>
      <c r="E541" s="28" t="s">
        <v>670</v>
      </c>
      <c r="F541" s="98">
        <f t="shared" si="84"/>
        <v>10</v>
      </c>
      <c r="G541" s="98">
        <f t="shared" si="84"/>
        <v>10</v>
      </c>
      <c r="H541" s="98">
        <f t="shared" si="84"/>
        <v>10</v>
      </c>
    </row>
    <row r="542" spans="1:8" ht="12.75">
      <c r="A542" s="9" t="s">
        <v>20</v>
      </c>
      <c r="B542" s="9" t="s">
        <v>8</v>
      </c>
      <c r="C542" s="36" t="s">
        <v>130</v>
      </c>
      <c r="D542" s="9"/>
      <c r="E542" s="29" t="s">
        <v>188</v>
      </c>
      <c r="F542" s="98">
        <f>F543</f>
        <v>10</v>
      </c>
      <c r="G542" s="98">
        <f t="shared" si="84"/>
        <v>10</v>
      </c>
      <c r="H542" s="98">
        <f t="shared" si="84"/>
        <v>10</v>
      </c>
    </row>
    <row r="543" spans="1:8" ht="22.5">
      <c r="A543" s="9" t="s">
        <v>20</v>
      </c>
      <c r="B543" s="9" t="s">
        <v>8</v>
      </c>
      <c r="C543" s="36" t="s">
        <v>130</v>
      </c>
      <c r="D543" s="9" t="s">
        <v>64</v>
      </c>
      <c r="E543" s="29" t="s">
        <v>381</v>
      </c>
      <c r="F543" s="98">
        <v>10</v>
      </c>
      <c r="G543" s="98">
        <v>10</v>
      </c>
      <c r="H543" s="98">
        <v>10</v>
      </c>
    </row>
    <row r="544" spans="1:8" ht="22.5">
      <c r="A544" s="9" t="s">
        <v>20</v>
      </c>
      <c r="B544" s="9" t="s">
        <v>8</v>
      </c>
      <c r="C544" s="36" t="s">
        <v>240</v>
      </c>
      <c r="D544" s="9"/>
      <c r="E544" s="29" t="s">
        <v>241</v>
      </c>
      <c r="F544" s="98">
        <f>F545</f>
        <v>65</v>
      </c>
      <c r="G544" s="98">
        <f aca="true" t="shared" si="85" ref="G544:H546">G545</f>
        <v>70</v>
      </c>
      <c r="H544" s="98">
        <f t="shared" si="85"/>
        <v>70</v>
      </c>
    </row>
    <row r="545" spans="1:8" ht="12.75">
      <c r="A545" s="9" t="s">
        <v>20</v>
      </c>
      <c r="B545" s="9" t="s">
        <v>8</v>
      </c>
      <c r="C545" s="36" t="s">
        <v>224</v>
      </c>
      <c r="D545" s="9"/>
      <c r="E545" s="28" t="s">
        <v>670</v>
      </c>
      <c r="F545" s="98">
        <f>F546</f>
        <v>65</v>
      </c>
      <c r="G545" s="98">
        <f t="shared" si="85"/>
        <v>70</v>
      </c>
      <c r="H545" s="98">
        <f t="shared" si="85"/>
        <v>70</v>
      </c>
    </row>
    <row r="546" spans="1:8" ht="12.75">
      <c r="A546" s="9" t="s">
        <v>20</v>
      </c>
      <c r="B546" s="9" t="s">
        <v>8</v>
      </c>
      <c r="C546" s="36" t="s">
        <v>225</v>
      </c>
      <c r="D546" s="9"/>
      <c r="E546" s="29" t="s">
        <v>226</v>
      </c>
      <c r="F546" s="98">
        <f>F547</f>
        <v>65</v>
      </c>
      <c r="G546" s="98">
        <f t="shared" si="85"/>
        <v>70</v>
      </c>
      <c r="H546" s="98">
        <f t="shared" si="85"/>
        <v>70</v>
      </c>
    </row>
    <row r="547" spans="1:8" ht="22.5">
      <c r="A547" s="9" t="s">
        <v>20</v>
      </c>
      <c r="B547" s="9" t="s">
        <v>8</v>
      </c>
      <c r="C547" s="36" t="s">
        <v>225</v>
      </c>
      <c r="D547" s="9" t="s">
        <v>64</v>
      </c>
      <c r="E547" s="29" t="s">
        <v>381</v>
      </c>
      <c r="F547" s="98">
        <v>65</v>
      </c>
      <c r="G547" s="98">
        <v>70</v>
      </c>
      <c r="H547" s="98">
        <v>70</v>
      </c>
    </row>
    <row r="548" spans="1:8" ht="33.75">
      <c r="A548" s="9" t="s">
        <v>20</v>
      </c>
      <c r="B548" s="9" t="s">
        <v>8</v>
      </c>
      <c r="C548" s="36" t="s">
        <v>570</v>
      </c>
      <c r="D548" s="9"/>
      <c r="E548" s="40" t="s">
        <v>827</v>
      </c>
      <c r="F548" s="98">
        <f>F549</f>
        <v>5</v>
      </c>
      <c r="G548" s="98">
        <f aca="true" t="shared" si="86" ref="G548:H551">G549</f>
        <v>5</v>
      </c>
      <c r="H548" s="98">
        <f t="shared" si="86"/>
        <v>5</v>
      </c>
    </row>
    <row r="549" spans="1:8" ht="22.5">
      <c r="A549" s="9" t="s">
        <v>20</v>
      </c>
      <c r="B549" s="9" t="s">
        <v>8</v>
      </c>
      <c r="C549" s="36" t="s">
        <v>571</v>
      </c>
      <c r="D549" s="9"/>
      <c r="E549" s="29" t="s">
        <v>828</v>
      </c>
      <c r="F549" s="98">
        <f>F550</f>
        <v>5</v>
      </c>
      <c r="G549" s="98">
        <f t="shared" si="86"/>
        <v>5</v>
      </c>
      <c r="H549" s="98">
        <f t="shared" si="86"/>
        <v>5</v>
      </c>
    </row>
    <row r="550" spans="1:8" ht="12.75">
      <c r="A550" s="9" t="s">
        <v>20</v>
      </c>
      <c r="B550" s="9" t="s">
        <v>8</v>
      </c>
      <c r="C550" s="36" t="s">
        <v>572</v>
      </c>
      <c r="D550" s="9"/>
      <c r="E550" s="28" t="s">
        <v>670</v>
      </c>
      <c r="F550" s="98">
        <f>F551</f>
        <v>5</v>
      </c>
      <c r="G550" s="98">
        <f t="shared" si="86"/>
        <v>5</v>
      </c>
      <c r="H550" s="98">
        <f t="shared" si="86"/>
        <v>5</v>
      </c>
    </row>
    <row r="551" spans="1:8" ht="45">
      <c r="A551" s="9" t="s">
        <v>20</v>
      </c>
      <c r="B551" s="9" t="s">
        <v>8</v>
      </c>
      <c r="C551" s="36" t="s">
        <v>573</v>
      </c>
      <c r="D551" s="9"/>
      <c r="E551" s="29" t="s">
        <v>578</v>
      </c>
      <c r="F551" s="98">
        <f>F552</f>
        <v>5</v>
      </c>
      <c r="G551" s="98">
        <f t="shared" si="86"/>
        <v>5</v>
      </c>
      <c r="H551" s="98">
        <f t="shared" si="86"/>
        <v>5</v>
      </c>
    </row>
    <row r="552" spans="1:8" ht="22.5">
      <c r="A552" s="9" t="s">
        <v>20</v>
      </c>
      <c r="B552" s="9" t="s">
        <v>8</v>
      </c>
      <c r="C552" s="36" t="s">
        <v>573</v>
      </c>
      <c r="D552" s="9" t="s">
        <v>64</v>
      </c>
      <c r="E552" s="29" t="s">
        <v>381</v>
      </c>
      <c r="F552" s="98">
        <v>5</v>
      </c>
      <c r="G552" s="98">
        <v>5</v>
      </c>
      <c r="H552" s="98">
        <v>5</v>
      </c>
    </row>
    <row r="553" spans="1:8" ht="22.5">
      <c r="A553" s="9" t="s">
        <v>20</v>
      </c>
      <c r="B553" s="9" t="s">
        <v>8</v>
      </c>
      <c r="C553" s="36" t="s">
        <v>574</v>
      </c>
      <c r="D553" s="9"/>
      <c r="E553" s="40" t="s">
        <v>829</v>
      </c>
      <c r="F553" s="98">
        <f>F554</f>
        <v>5</v>
      </c>
      <c r="G553" s="98">
        <f aca="true" t="shared" si="87" ref="G553:H556">G554</f>
        <v>5</v>
      </c>
      <c r="H553" s="98">
        <f t="shared" si="87"/>
        <v>5</v>
      </c>
    </row>
    <row r="554" spans="1:8" ht="22.5">
      <c r="A554" s="9" t="s">
        <v>20</v>
      </c>
      <c r="B554" s="9" t="s">
        <v>8</v>
      </c>
      <c r="C554" s="36" t="s">
        <v>575</v>
      </c>
      <c r="D554" s="9"/>
      <c r="E554" s="29" t="s">
        <v>826</v>
      </c>
      <c r="F554" s="98">
        <f>F555</f>
        <v>5</v>
      </c>
      <c r="G554" s="98">
        <f t="shared" si="87"/>
        <v>5</v>
      </c>
      <c r="H554" s="98">
        <f t="shared" si="87"/>
        <v>5</v>
      </c>
    </row>
    <row r="555" spans="1:8" ht="12.75">
      <c r="A555" s="9" t="s">
        <v>20</v>
      </c>
      <c r="B555" s="9" t="s">
        <v>8</v>
      </c>
      <c r="C555" s="36" t="s">
        <v>576</v>
      </c>
      <c r="D555" s="9"/>
      <c r="E555" s="28" t="s">
        <v>670</v>
      </c>
      <c r="F555" s="98">
        <f>F556</f>
        <v>5</v>
      </c>
      <c r="G555" s="98">
        <f t="shared" si="87"/>
        <v>5</v>
      </c>
      <c r="H555" s="98">
        <f t="shared" si="87"/>
        <v>5</v>
      </c>
    </row>
    <row r="556" spans="1:8" ht="12.75">
      <c r="A556" s="9" t="s">
        <v>20</v>
      </c>
      <c r="B556" s="9" t="s">
        <v>8</v>
      </c>
      <c r="C556" s="36" t="s">
        <v>577</v>
      </c>
      <c r="D556" s="9"/>
      <c r="E556" s="29" t="s">
        <v>579</v>
      </c>
      <c r="F556" s="98">
        <f>F557</f>
        <v>5</v>
      </c>
      <c r="G556" s="98">
        <f t="shared" si="87"/>
        <v>5</v>
      </c>
      <c r="H556" s="98">
        <f t="shared" si="87"/>
        <v>5</v>
      </c>
    </row>
    <row r="557" spans="1:8" ht="22.5">
      <c r="A557" s="9" t="s">
        <v>20</v>
      </c>
      <c r="B557" s="9" t="s">
        <v>8</v>
      </c>
      <c r="C557" s="36" t="s">
        <v>577</v>
      </c>
      <c r="D557" s="9" t="s">
        <v>64</v>
      </c>
      <c r="E557" s="29" t="s">
        <v>381</v>
      </c>
      <c r="F557" s="98">
        <v>5</v>
      </c>
      <c r="G557" s="98">
        <v>5</v>
      </c>
      <c r="H557" s="98">
        <v>5</v>
      </c>
    </row>
    <row r="558" spans="1:8" ht="12.75">
      <c r="A558" s="15" t="s">
        <v>20</v>
      </c>
      <c r="B558" s="15" t="s">
        <v>11</v>
      </c>
      <c r="C558" s="34"/>
      <c r="D558" s="15"/>
      <c r="E558" s="27" t="s">
        <v>22</v>
      </c>
      <c r="F558" s="93">
        <f>F559+F623</f>
        <v>58937.8</v>
      </c>
      <c r="G558" s="93">
        <f>G559+G623</f>
        <v>58582.2</v>
      </c>
      <c r="H558" s="93">
        <f>H559+H623</f>
        <v>58582.2</v>
      </c>
    </row>
    <row r="559" spans="1:8" ht="12.75">
      <c r="A559" s="15" t="s">
        <v>20</v>
      </c>
      <c r="B559" s="15" t="s">
        <v>27</v>
      </c>
      <c r="C559" s="34"/>
      <c r="D559" s="15"/>
      <c r="E559" s="27" t="s">
        <v>28</v>
      </c>
      <c r="F559" s="93">
        <f>F560</f>
        <v>44376</v>
      </c>
      <c r="G559" s="93">
        <f>G560</f>
        <v>44141</v>
      </c>
      <c r="H559" s="93">
        <f>H560</f>
        <v>44141</v>
      </c>
    </row>
    <row r="560" spans="1:8" ht="22.5">
      <c r="A560" s="9" t="s">
        <v>20</v>
      </c>
      <c r="B560" s="9" t="s">
        <v>27</v>
      </c>
      <c r="C560" s="36" t="s">
        <v>173</v>
      </c>
      <c r="D560" s="9"/>
      <c r="E560" s="29" t="s">
        <v>710</v>
      </c>
      <c r="F560" s="95">
        <f>F561+F593+F616</f>
        <v>44376</v>
      </c>
      <c r="G560" s="95">
        <f>G561+G593+G616</f>
        <v>44141</v>
      </c>
      <c r="H560" s="95">
        <f>H561+H593+H616</f>
        <v>44141</v>
      </c>
    </row>
    <row r="561" spans="1:9" s="5" customFormat="1" ht="22.5">
      <c r="A561" s="9" t="s">
        <v>20</v>
      </c>
      <c r="B561" s="9" t="s">
        <v>27</v>
      </c>
      <c r="C561" s="36" t="s">
        <v>131</v>
      </c>
      <c r="D561" s="9"/>
      <c r="E561" s="40" t="s">
        <v>712</v>
      </c>
      <c r="F561" s="98">
        <f>F562+F587+F582</f>
        <v>29996.8</v>
      </c>
      <c r="G561" s="98">
        <f>G562+G587+G582</f>
        <v>29733</v>
      </c>
      <c r="H561" s="98">
        <f>H562+H587+H582</f>
        <v>29733</v>
      </c>
      <c r="I561" s="188"/>
    </row>
    <row r="562" spans="1:9" s="5" customFormat="1" ht="12.75">
      <c r="A562" s="9" t="s">
        <v>20</v>
      </c>
      <c r="B562" s="9" t="s">
        <v>27</v>
      </c>
      <c r="C562" s="36" t="s">
        <v>132</v>
      </c>
      <c r="D562" s="9"/>
      <c r="E562" s="29" t="s">
        <v>333</v>
      </c>
      <c r="F562" s="98">
        <f>F569+F563+F578</f>
        <v>29626</v>
      </c>
      <c r="G562" s="98">
        <f>G569+G583+G563+G578</f>
        <v>29733</v>
      </c>
      <c r="H562" s="98">
        <f>H569+H583+H563+H578</f>
        <v>29733</v>
      </c>
      <c r="I562" s="188"/>
    </row>
    <row r="563" spans="1:9" s="5" customFormat="1" ht="22.5">
      <c r="A563" s="9" t="s">
        <v>20</v>
      </c>
      <c r="B563" s="9" t="s">
        <v>27</v>
      </c>
      <c r="C563" s="36" t="s">
        <v>533</v>
      </c>
      <c r="D563" s="9"/>
      <c r="E563" s="28" t="s">
        <v>262</v>
      </c>
      <c r="F563" s="98">
        <f>F564+F567</f>
        <v>11516</v>
      </c>
      <c r="G563" s="98">
        <f>G564+G567</f>
        <v>11516</v>
      </c>
      <c r="H563" s="98">
        <f>H564+H567</f>
        <v>11516</v>
      </c>
      <c r="I563" s="188"/>
    </row>
    <row r="564" spans="1:9" s="5" customFormat="1" ht="30" customHeight="1">
      <c r="A564" s="9" t="s">
        <v>20</v>
      </c>
      <c r="B564" s="9" t="s">
        <v>27</v>
      </c>
      <c r="C564" s="36" t="s">
        <v>541</v>
      </c>
      <c r="D564" s="9"/>
      <c r="E564" s="28" t="s">
        <v>534</v>
      </c>
      <c r="F564" s="98">
        <f>F565+F566</f>
        <v>11516</v>
      </c>
      <c r="G564" s="98">
        <f>G565+G566</f>
        <v>11516</v>
      </c>
      <c r="H564" s="98">
        <f>H565+H566</f>
        <v>11516</v>
      </c>
      <c r="I564" s="188"/>
    </row>
    <row r="565" spans="1:9" s="5" customFormat="1" ht="45">
      <c r="A565" s="9" t="s">
        <v>20</v>
      </c>
      <c r="B565" s="9" t="s">
        <v>27</v>
      </c>
      <c r="C565" s="36" t="s">
        <v>541</v>
      </c>
      <c r="D565" s="9" t="s">
        <v>62</v>
      </c>
      <c r="E565" s="29" t="s">
        <v>63</v>
      </c>
      <c r="F565" s="98">
        <v>6900</v>
      </c>
      <c r="G565" s="98">
        <v>6900</v>
      </c>
      <c r="H565" s="98">
        <v>6900</v>
      </c>
      <c r="I565" s="188"/>
    </row>
    <row r="566" spans="1:9" s="5" customFormat="1" ht="21.75" customHeight="1">
      <c r="A566" s="9" t="s">
        <v>20</v>
      </c>
      <c r="B566" s="9" t="s">
        <v>27</v>
      </c>
      <c r="C566" s="36" t="s">
        <v>541</v>
      </c>
      <c r="D566" s="9" t="s">
        <v>95</v>
      </c>
      <c r="E566" s="29" t="s">
        <v>325</v>
      </c>
      <c r="F566" s="98">
        <v>4616</v>
      </c>
      <c r="G566" s="98">
        <v>4616</v>
      </c>
      <c r="H566" s="98">
        <v>4616</v>
      </c>
      <c r="I566" s="188"/>
    </row>
    <row r="567" spans="1:9" s="5" customFormat="1" ht="22.5" hidden="1">
      <c r="A567" s="9" t="s">
        <v>20</v>
      </c>
      <c r="B567" s="9" t="s">
        <v>27</v>
      </c>
      <c r="C567" s="36" t="s">
        <v>871</v>
      </c>
      <c r="D567" s="9"/>
      <c r="E567" s="28" t="s">
        <v>527</v>
      </c>
      <c r="F567" s="98">
        <f>F568</f>
        <v>0</v>
      </c>
      <c r="G567" s="98">
        <f>G568</f>
        <v>0</v>
      </c>
      <c r="H567" s="98">
        <f>H568</f>
        <v>0</v>
      </c>
      <c r="I567" s="188"/>
    </row>
    <row r="568" spans="1:9" s="5" customFormat="1" ht="22.5" hidden="1">
      <c r="A568" s="9" t="s">
        <v>20</v>
      </c>
      <c r="B568" s="9" t="s">
        <v>27</v>
      </c>
      <c r="C568" s="36" t="s">
        <v>871</v>
      </c>
      <c r="D568" s="9" t="s">
        <v>64</v>
      </c>
      <c r="E568" s="29" t="s">
        <v>381</v>
      </c>
      <c r="F568" s="98"/>
      <c r="G568" s="98"/>
      <c r="H568" s="98"/>
      <c r="I568" s="188"/>
    </row>
    <row r="569" spans="1:8" ht="12.75">
      <c r="A569" s="9" t="s">
        <v>20</v>
      </c>
      <c r="B569" s="9" t="s">
        <v>27</v>
      </c>
      <c r="C569" s="36" t="s">
        <v>133</v>
      </c>
      <c r="D569" s="9"/>
      <c r="E569" s="28" t="s">
        <v>670</v>
      </c>
      <c r="F569" s="98">
        <f>F570+F574+F572</f>
        <v>17981</v>
      </c>
      <c r="G569" s="98">
        <f>G570+G574+G572</f>
        <v>18101</v>
      </c>
      <c r="H569" s="98">
        <f>H570+H574+H572</f>
        <v>18101</v>
      </c>
    </row>
    <row r="570" spans="1:8" ht="33.75">
      <c r="A570" s="9" t="s">
        <v>20</v>
      </c>
      <c r="B570" s="9" t="s">
        <v>27</v>
      </c>
      <c r="C570" s="36" t="s">
        <v>134</v>
      </c>
      <c r="D570" s="9"/>
      <c r="E570" s="29" t="s">
        <v>337</v>
      </c>
      <c r="F570" s="98">
        <f>F571</f>
        <v>7866.5</v>
      </c>
      <c r="G570" s="98">
        <f>G571</f>
        <v>7953</v>
      </c>
      <c r="H570" s="98">
        <f>H571</f>
        <v>7953</v>
      </c>
    </row>
    <row r="571" spans="1:8" ht="22.5">
      <c r="A571" s="9" t="s">
        <v>20</v>
      </c>
      <c r="B571" s="9" t="s">
        <v>27</v>
      </c>
      <c r="C571" s="36" t="s">
        <v>134</v>
      </c>
      <c r="D571" s="9" t="s">
        <v>95</v>
      </c>
      <c r="E571" s="29" t="s">
        <v>325</v>
      </c>
      <c r="F571" s="98">
        <f>7931-47-13-4.5</f>
        <v>7866.5</v>
      </c>
      <c r="G571" s="98">
        <f>8000-47</f>
        <v>7953</v>
      </c>
      <c r="H571" s="98">
        <f>8000-47</f>
        <v>7953</v>
      </c>
    </row>
    <row r="572" spans="1:8" ht="12.75">
      <c r="A572" s="9" t="s">
        <v>20</v>
      </c>
      <c r="B572" s="9" t="s">
        <v>27</v>
      </c>
      <c r="C572" s="36" t="s">
        <v>124</v>
      </c>
      <c r="D572" s="9"/>
      <c r="E572" s="29" t="s">
        <v>125</v>
      </c>
      <c r="F572" s="98">
        <f>F573</f>
        <v>65.3</v>
      </c>
      <c r="G572" s="98">
        <f>G573</f>
        <v>0</v>
      </c>
      <c r="H572" s="98">
        <f>H573</f>
        <v>0</v>
      </c>
    </row>
    <row r="573" spans="1:9" ht="22.5">
      <c r="A573" s="9" t="s">
        <v>20</v>
      </c>
      <c r="B573" s="9" t="s">
        <v>27</v>
      </c>
      <c r="C573" s="36" t="s">
        <v>124</v>
      </c>
      <c r="D573" s="9" t="s">
        <v>95</v>
      </c>
      <c r="E573" s="29" t="s">
        <v>325</v>
      </c>
      <c r="F573" s="98">
        <f>4.5+60.8</f>
        <v>65.3</v>
      </c>
      <c r="G573" s="98">
        <v>0</v>
      </c>
      <c r="H573" s="98">
        <v>0</v>
      </c>
      <c r="I573" s="119"/>
    </row>
    <row r="574" spans="1:8" ht="33.75">
      <c r="A574" s="9" t="s">
        <v>20</v>
      </c>
      <c r="B574" s="9" t="s">
        <v>27</v>
      </c>
      <c r="C574" s="36" t="s">
        <v>135</v>
      </c>
      <c r="D574" s="44"/>
      <c r="E574" s="42" t="s">
        <v>338</v>
      </c>
      <c r="F574" s="98">
        <f>F575+F576+F577</f>
        <v>10049.2</v>
      </c>
      <c r="G574" s="98">
        <f>G575+G576+G577</f>
        <v>10148</v>
      </c>
      <c r="H574" s="98">
        <f>H575+H576+H577</f>
        <v>10148</v>
      </c>
    </row>
    <row r="575" spans="1:8" ht="45">
      <c r="A575" s="9" t="s">
        <v>20</v>
      </c>
      <c r="B575" s="9" t="s">
        <v>27</v>
      </c>
      <c r="C575" s="36" t="s">
        <v>135</v>
      </c>
      <c r="D575" s="9" t="s">
        <v>62</v>
      </c>
      <c r="E575" s="29" t="s">
        <v>63</v>
      </c>
      <c r="F575" s="98">
        <f>5702-69-0.6</f>
        <v>5632.4</v>
      </c>
      <c r="G575" s="98">
        <f>5702-69</f>
        <v>5633</v>
      </c>
      <c r="H575" s="98">
        <f>5702-69</f>
        <v>5633</v>
      </c>
    </row>
    <row r="576" spans="1:8" ht="22.5">
      <c r="A576" s="9" t="s">
        <v>20</v>
      </c>
      <c r="B576" s="9" t="s">
        <v>27</v>
      </c>
      <c r="C576" s="36" t="s">
        <v>135</v>
      </c>
      <c r="D576" s="9" t="s">
        <v>64</v>
      </c>
      <c r="E576" s="29" t="s">
        <v>381</v>
      </c>
      <c r="F576" s="98">
        <v>4401.8</v>
      </c>
      <c r="G576" s="98">
        <v>4500</v>
      </c>
      <c r="H576" s="98">
        <v>4500</v>
      </c>
    </row>
    <row r="577" spans="1:8" ht="12.75">
      <c r="A577" s="9" t="s">
        <v>20</v>
      </c>
      <c r="B577" s="9" t="s">
        <v>27</v>
      </c>
      <c r="C577" s="36" t="s">
        <v>135</v>
      </c>
      <c r="D577" s="9" t="s">
        <v>93</v>
      </c>
      <c r="E577" s="28" t="s">
        <v>94</v>
      </c>
      <c r="F577" s="98">
        <v>15</v>
      </c>
      <c r="G577" s="98">
        <v>15</v>
      </c>
      <c r="H577" s="98">
        <v>15</v>
      </c>
    </row>
    <row r="578" spans="1:8" ht="33.75">
      <c r="A578" s="9" t="s">
        <v>20</v>
      </c>
      <c r="B578" s="9" t="s">
        <v>27</v>
      </c>
      <c r="C578" s="36" t="s">
        <v>542</v>
      </c>
      <c r="D578" s="9"/>
      <c r="E578" s="29" t="s">
        <v>299</v>
      </c>
      <c r="F578" s="98">
        <f>F579</f>
        <v>129</v>
      </c>
      <c r="G578" s="98">
        <f>G579</f>
        <v>116</v>
      </c>
      <c r="H578" s="98">
        <f>H579</f>
        <v>116</v>
      </c>
    </row>
    <row r="579" spans="1:8" ht="33.75">
      <c r="A579" s="9" t="s">
        <v>20</v>
      </c>
      <c r="B579" s="9" t="s">
        <v>27</v>
      </c>
      <c r="C579" s="36" t="s">
        <v>543</v>
      </c>
      <c r="D579" s="9"/>
      <c r="E579" s="28" t="s">
        <v>544</v>
      </c>
      <c r="F579" s="98">
        <f>F580+F581</f>
        <v>129</v>
      </c>
      <c r="G579" s="98">
        <f>G580+G581</f>
        <v>116</v>
      </c>
      <c r="H579" s="98">
        <f>H580+H581</f>
        <v>116</v>
      </c>
    </row>
    <row r="580" spans="1:9" ht="45">
      <c r="A580" s="9" t="s">
        <v>20</v>
      </c>
      <c r="B580" s="9" t="s">
        <v>27</v>
      </c>
      <c r="C580" s="36" t="s">
        <v>543</v>
      </c>
      <c r="D580" s="9" t="s">
        <v>62</v>
      </c>
      <c r="E580" s="29" t="s">
        <v>63</v>
      </c>
      <c r="F580" s="98">
        <f>69</f>
        <v>69</v>
      </c>
      <c r="G580" s="98">
        <v>69</v>
      </c>
      <c r="H580" s="98">
        <v>69</v>
      </c>
      <c r="I580" s="119"/>
    </row>
    <row r="581" spans="1:9" ht="22.5">
      <c r="A581" s="9" t="s">
        <v>20</v>
      </c>
      <c r="B581" s="9" t="s">
        <v>27</v>
      </c>
      <c r="C581" s="36" t="s">
        <v>543</v>
      </c>
      <c r="D581" s="9" t="s">
        <v>95</v>
      </c>
      <c r="E581" s="29" t="s">
        <v>325</v>
      </c>
      <c r="F581" s="98">
        <f>47+13</f>
        <v>60</v>
      </c>
      <c r="G581" s="98">
        <v>47</v>
      </c>
      <c r="H581" s="98">
        <v>47</v>
      </c>
      <c r="I581" s="119"/>
    </row>
    <row r="582" spans="1:9" ht="22.5">
      <c r="A582" s="9" t="s">
        <v>20</v>
      </c>
      <c r="B582" s="9" t="s">
        <v>27</v>
      </c>
      <c r="C582" s="36" t="s">
        <v>914</v>
      </c>
      <c r="D582" s="9"/>
      <c r="E582" s="28" t="s">
        <v>917</v>
      </c>
      <c r="F582" s="98">
        <f aca="true" t="shared" si="88" ref="F582:H583">F583</f>
        <v>369</v>
      </c>
      <c r="G582" s="98">
        <f t="shared" si="88"/>
        <v>0</v>
      </c>
      <c r="H582" s="98">
        <f t="shared" si="88"/>
        <v>0</v>
      </c>
      <c r="I582" s="122"/>
    </row>
    <row r="583" spans="1:8" ht="33.75">
      <c r="A583" s="9" t="s">
        <v>20</v>
      </c>
      <c r="B583" s="9" t="s">
        <v>27</v>
      </c>
      <c r="C583" s="36" t="s">
        <v>915</v>
      </c>
      <c r="D583" s="9"/>
      <c r="E583" s="28" t="s">
        <v>318</v>
      </c>
      <c r="F583" s="98">
        <f t="shared" si="88"/>
        <v>369</v>
      </c>
      <c r="G583" s="98">
        <f t="shared" si="88"/>
        <v>0</v>
      </c>
      <c r="H583" s="98">
        <f t="shared" si="88"/>
        <v>0</v>
      </c>
    </row>
    <row r="584" spans="1:8" ht="33.75">
      <c r="A584" s="9" t="s">
        <v>20</v>
      </c>
      <c r="B584" s="9" t="s">
        <v>27</v>
      </c>
      <c r="C584" s="36" t="s">
        <v>916</v>
      </c>
      <c r="D584" s="9"/>
      <c r="E584" s="28" t="s">
        <v>921</v>
      </c>
      <c r="F584" s="98">
        <f>F585+F586</f>
        <v>369</v>
      </c>
      <c r="G584" s="98">
        <f>G585+G586</f>
        <v>0</v>
      </c>
      <c r="H584" s="98">
        <f>H585+H586</f>
        <v>0</v>
      </c>
    </row>
    <row r="585" spans="1:9" ht="22.5">
      <c r="A585" s="9" t="s">
        <v>20</v>
      </c>
      <c r="B585" s="9" t="s">
        <v>27</v>
      </c>
      <c r="C585" s="36" t="s">
        <v>916</v>
      </c>
      <c r="D585" s="9" t="s">
        <v>64</v>
      </c>
      <c r="E585" s="29" t="s">
        <v>381</v>
      </c>
      <c r="F585" s="98">
        <v>72</v>
      </c>
      <c r="G585" s="98">
        <v>0</v>
      </c>
      <c r="H585" s="98">
        <v>0</v>
      </c>
      <c r="I585" s="119"/>
    </row>
    <row r="586" spans="1:9" ht="22.5">
      <c r="A586" s="9" t="s">
        <v>20</v>
      </c>
      <c r="B586" s="9" t="s">
        <v>27</v>
      </c>
      <c r="C586" s="36" t="s">
        <v>916</v>
      </c>
      <c r="D586" s="9" t="s">
        <v>95</v>
      </c>
      <c r="E586" s="29" t="s">
        <v>325</v>
      </c>
      <c r="F586" s="98">
        <v>297</v>
      </c>
      <c r="G586" s="98">
        <v>0</v>
      </c>
      <c r="H586" s="98">
        <v>0</v>
      </c>
      <c r="I586" s="119"/>
    </row>
    <row r="587" spans="1:9" ht="12.75">
      <c r="A587" s="9" t="s">
        <v>20</v>
      </c>
      <c r="B587" s="9" t="s">
        <v>27</v>
      </c>
      <c r="C587" s="36" t="s">
        <v>624</v>
      </c>
      <c r="D587" s="9"/>
      <c r="E587" s="28" t="s">
        <v>628</v>
      </c>
      <c r="F587" s="98">
        <f>F588</f>
        <v>1.7999999999999998</v>
      </c>
      <c r="G587" s="98">
        <f>G588</f>
        <v>0</v>
      </c>
      <c r="H587" s="98">
        <f>H588</f>
        <v>0</v>
      </c>
      <c r="I587" s="122"/>
    </row>
    <row r="588" spans="1:9" ht="12.75">
      <c r="A588" s="9" t="s">
        <v>20</v>
      </c>
      <c r="B588" s="9" t="s">
        <v>27</v>
      </c>
      <c r="C588" s="36" t="s">
        <v>625</v>
      </c>
      <c r="D588" s="9"/>
      <c r="E588" s="29" t="s">
        <v>629</v>
      </c>
      <c r="F588" s="98">
        <f>F589+F591</f>
        <v>1.7999999999999998</v>
      </c>
      <c r="G588" s="98">
        <f>G589+G591</f>
        <v>0</v>
      </c>
      <c r="H588" s="98">
        <f>H589+H591</f>
        <v>0</v>
      </c>
      <c r="I588" s="122"/>
    </row>
    <row r="589" spans="1:9" ht="33.75">
      <c r="A589" s="9" t="s">
        <v>20</v>
      </c>
      <c r="B589" s="9" t="s">
        <v>27</v>
      </c>
      <c r="C589" s="36" t="s">
        <v>626</v>
      </c>
      <c r="D589" s="9"/>
      <c r="E589" s="29" t="s">
        <v>863</v>
      </c>
      <c r="F589" s="98">
        <f>F590</f>
        <v>1.2</v>
      </c>
      <c r="G589" s="98">
        <f>G590</f>
        <v>0</v>
      </c>
      <c r="H589" s="98">
        <f>H590</f>
        <v>0</v>
      </c>
      <c r="I589" s="122"/>
    </row>
    <row r="590" spans="1:9" ht="22.5">
      <c r="A590" s="9" t="s">
        <v>20</v>
      </c>
      <c r="B590" s="9" t="s">
        <v>27</v>
      </c>
      <c r="C590" s="36" t="s">
        <v>626</v>
      </c>
      <c r="D590" s="9" t="s">
        <v>64</v>
      </c>
      <c r="E590" s="29" t="s">
        <v>381</v>
      </c>
      <c r="F590" s="98">
        <v>1.2</v>
      </c>
      <c r="G590" s="98">
        <v>0</v>
      </c>
      <c r="H590" s="98">
        <v>0</v>
      </c>
      <c r="I590" s="122"/>
    </row>
    <row r="591" spans="1:9" ht="33.75">
      <c r="A591" s="9" t="s">
        <v>20</v>
      </c>
      <c r="B591" s="9" t="s">
        <v>27</v>
      </c>
      <c r="C591" s="36" t="s">
        <v>627</v>
      </c>
      <c r="D591" s="9"/>
      <c r="E591" s="29" t="s">
        <v>862</v>
      </c>
      <c r="F591" s="98">
        <f>F592</f>
        <v>0.6</v>
      </c>
      <c r="G591" s="98">
        <f>G592</f>
        <v>0</v>
      </c>
      <c r="H591" s="98">
        <f>H592</f>
        <v>0</v>
      </c>
      <c r="I591" s="122"/>
    </row>
    <row r="592" spans="1:9" ht="45">
      <c r="A592" s="9" t="s">
        <v>20</v>
      </c>
      <c r="B592" s="9" t="s">
        <v>27</v>
      </c>
      <c r="C592" s="36" t="s">
        <v>627</v>
      </c>
      <c r="D592" s="9" t="s">
        <v>62</v>
      </c>
      <c r="E592" s="29" t="s">
        <v>63</v>
      </c>
      <c r="F592" s="98">
        <v>0.6</v>
      </c>
      <c r="G592" s="98">
        <v>0</v>
      </c>
      <c r="H592" s="98">
        <v>0</v>
      </c>
      <c r="I592" s="122"/>
    </row>
    <row r="593" spans="1:8" ht="12.75">
      <c r="A593" s="9" t="s">
        <v>20</v>
      </c>
      <c r="B593" s="9" t="s">
        <v>27</v>
      </c>
      <c r="C593" s="36" t="s">
        <v>136</v>
      </c>
      <c r="D593" s="9"/>
      <c r="E593" s="40" t="s">
        <v>345</v>
      </c>
      <c r="F593" s="98">
        <f>F594+F610+F606</f>
        <v>14053.199999999999</v>
      </c>
      <c r="G593" s="98">
        <f>G594+G610+G606</f>
        <v>14062</v>
      </c>
      <c r="H593" s="98">
        <f>H594+H610+H606</f>
        <v>14062</v>
      </c>
    </row>
    <row r="594" spans="1:8" ht="12.75">
      <c r="A594" s="9" t="s">
        <v>20</v>
      </c>
      <c r="B594" s="9" t="s">
        <v>27</v>
      </c>
      <c r="C594" s="36" t="s">
        <v>137</v>
      </c>
      <c r="D594" s="9"/>
      <c r="E594" s="29" t="s">
        <v>345</v>
      </c>
      <c r="F594" s="98">
        <f>F598+F595+F603</f>
        <v>14001.4</v>
      </c>
      <c r="G594" s="98">
        <f>G598+G595+G603+G607</f>
        <v>14062</v>
      </c>
      <c r="H594" s="98">
        <f>H598+H595+H603+H607</f>
        <v>14062</v>
      </c>
    </row>
    <row r="595" spans="1:8" ht="22.5">
      <c r="A595" s="9" t="s">
        <v>20</v>
      </c>
      <c r="B595" s="9" t="s">
        <v>27</v>
      </c>
      <c r="C595" s="36" t="s">
        <v>535</v>
      </c>
      <c r="D595" s="9"/>
      <c r="E595" s="28" t="s">
        <v>262</v>
      </c>
      <c r="F595" s="98">
        <f aca="true" t="shared" si="89" ref="F595:H596">F596</f>
        <v>7600</v>
      </c>
      <c r="G595" s="98">
        <f t="shared" si="89"/>
        <v>7600</v>
      </c>
      <c r="H595" s="98">
        <f t="shared" si="89"/>
        <v>7600</v>
      </c>
    </row>
    <row r="596" spans="1:8" ht="22.5">
      <c r="A596" s="9" t="s">
        <v>20</v>
      </c>
      <c r="B596" s="9" t="s">
        <v>27</v>
      </c>
      <c r="C596" s="36" t="s">
        <v>540</v>
      </c>
      <c r="D596" s="9"/>
      <c r="E596" s="28" t="s">
        <v>534</v>
      </c>
      <c r="F596" s="98">
        <f t="shared" si="89"/>
        <v>7600</v>
      </c>
      <c r="G596" s="98">
        <f t="shared" si="89"/>
        <v>7600</v>
      </c>
      <c r="H596" s="98">
        <f t="shared" si="89"/>
        <v>7600</v>
      </c>
    </row>
    <row r="597" spans="1:8" ht="45">
      <c r="A597" s="9" t="s">
        <v>20</v>
      </c>
      <c r="B597" s="9" t="s">
        <v>27</v>
      </c>
      <c r="C597" s="36" t="s">
        <v>540</v>
      </c>
      <c r="D597" s="9" t="s">
        <v>62</v>
      </c>
      <c r="E597" s="29" t="s">
        <v>63</v>
      </c>
      <c r="F597" s="98">
        <v>7600</v>
      </c>
      <c r="G597" s="98">
        <v>7600</v>
      </c>
      <c r="H597" s="98">
        <v>7600</v>
      </c>
    </row>
    <row r="598" spans="1:8" ht="12.75">
      <c r="A598" s="9" t="s">
        <v>20</v>
      </c>
      <c r="B598" s="9" t="s">
        <v>27</v>
      </c>
      <c r="C598" s="36" t="s">
        <v>138</v>
      </c>
      <c r="D598" s="9"/>
      <c r="E598" s="28" t="s">
        <v>670</v>
      </c>
      <c r="F598" s="98">
        <f>F599</f>
        <v>6325.4</v>
      </c>
      <c r="G598" s="98">
        <f>G599</f>
        <v>6386</v>
      </c>
      <c r="H598" s="98">
        <f>H599</f>
        <v>6386</v>
      </c>
    </row>
    <row r="599" spans="1:8" ht="22.5">
      <c r="A599" s="9" t="s">
        <v>20</v>
      </c>
      <c r="B599" s="9" t="s">
        <v>27</v>
      </c>
      <c r="C599" s="36" t="s">
        <v>139</v>
      </c>
      <c r="D599" s="9"/>
      <c r="E599" s="29" t="s">
        <v>339</v>
      </c>
      <c r="F599" s="98">
        <f>F600+F601+F602</f>
        <v>6325.4</v>
      </c>
      <c r="G599" s="98">
        <f>G600+G601+G602</f>
        <v>6386</v>
      </c>
      <c r="H599" s="98">
        <f>H600+H601+H602</f>
        <v>6386</v>
      </c>
    </row>
    <row r="600" spans="1:8" ht="45">
      <c r="A600" s="9" t="s">
        <v>20</v>
      </c>
      <c r="B600" s="9" t="s">
        <v>27</v>
      </c>
      <c r="C600" s="36" t="s">
        <v>139</v>
      </c>
      <c r="D600" s="9" t="s">
        <v>62</v>
      </c>
      <c r="E600" s="29" t="s">
        <v>63</v>
      </c>
      <c r="F600" s="98">
        <f>4262-76-0.6</f>
        <v>4185.4</v>
      </c>
      <c r="G600" s="98">
        <f>4262-76</f>
        <v>4186</v>
      </c>
      <c r="H600" s="98">
        <f>4262-76</f>
        <v>4186</v>
      </c>
    </row>
    <row r="601" spans="1:8" ht="22.5">
      <c r="A601" s="9" t="s">
        <v>20</v>
      </c>
      <c r="B601" s="9" t="s">
        <v>27</v>
      </c>
      <c r="C601" s="36" t="s">
        <v>139</v>
      </c>
      <c r="D601" s="9" t="s">
        <v>64</v>
      </c>
      <c r="E601" s="29" t="s">
        <v>381</v>
      </c>
      <c r="F601" s="98">
        <v>2044</v>
      </c>
      <c r="G601" s="98">
        <v>2100</v>
      </c>
      <c r="H601" s="98">
        <v>2100</v>
      </c>
    </row>
    <row r="602" spans="1:8" ht="12.75">
      <c r="A602" s="9" t="s">
        <v>20</v>
      </c>
      <c r="B602" s="9" t="s">
        <v>27</v>
      </c>
      <c r="C602" s="36" t="s">
        <v>139</v>
      </c>
      <c r="D602" s="9" t="s">
        <v>93</v>
      </c>
      <c r="E602" s="28" t="s">
        <v>94</v>
      </c>
      <c r="F602" s="98">
        <v>96</v>
      </c>
      <c r="G602" s="98">
        <v>100</v>
      </c>
      <c r="H602" s="98">
        <v>100</v>
      </c>
    </row>
    <row r="603" spans="1:8" ht="33.75">
      <c r="A603" s="9" t="s">
        <v>20</v>
      </c>
      <c r="B603" s="9" t="s">
        <v>27</v>
      </c>
      <c r="C603" s="36" t="s">
        <v>545</v>
      </c>
      <c r="D603" s="9"/>
      <c r="E603" s="29" t="s">
        <v>299</v>
      </c>
      <c r="F603" s="98">
        <f aca="true" t="shared" si="90" ref="F603:H604">F604</f>
        <v>76</v>
      </c>
      <c r="G603" s="98">
        <f t="shared" si="90"/>
        <v>76</v>
      </c>
      <c r="H603" s="98">
        <f t="shared" si="90"/>
        <v>76</v>
      </c>
    </row>
    <row r="604" spans="1:8" ht="33.75">
      <c r="A604" s="9" t="s">
        <v>20</v>
      </c>
      <c r="B604" s="9" t="s">
        <v>27</v>
      </c>
      <c r="C604" s="36" t="s">
        <v>546</v>
      </c>
      <c r="D604" s="9"/>
      <c r="E604" s="28" t="s">
        <v>544</v>
      </c>
      <c r="F604" s="98">
        <f t="shared" si="90"/>
        <v>76</v>
      </c>
      <c r="G604" s="98">
        <f t="shared" si="90"/>
        <v>76</v>
      </c>
      <c r="H604" s="98">
        <f t="shared" si="90"/>
        <v>76</v>
      </c>
    </row>
    <row r="605" spans="1:9" ht="45">
      <c r="A605" s="9" t="s">
        <v>20</v>
      </c>
      <c r="B605" s="9" t="s">
        <v>27</v>
      </c>
      <c r="C605" s="36" t="s">
        <v>546</v>
      </c>
      <c r="D605" s="9" t="s">
        <v>62</v>
      </c>
      <c r="E605" s="29" t="s">
        <v>63</v>
      </c>
      <c r="F605" s="98">
        <v>76</v>
      </c>
      <c r="G605" s="98">
        <v>76</v>
      </c>
      <c r="H605" s="98">
        <v>76</v>
      </c>
      <c r="I605" s="119"/>
    </row>
    <row r="606" spans="1:9" ht="22.5">
      <c r="A606" s="9" t="s">
        <v>20</v>
      </c>
      <c r="B606" s="9" t="s">
        <v>27</v>
      </c>
      <c r="C606" s="36" t="s">
        <v>918</v>
      </c>
      <c r="D606" s="9"/>
      <c r="E606" s="28" t="s">
        <v>917</v>
      </c>
      <c r="F606" s="98">
        <f>F607</f>
        <v>50</v>
      </c>
      <c r="G606" s="98">
        <f>G607</f>
        <v>0</v>
      </c>
      <c r="H606" s="98">
        <f>H607</f>
        <v>0</v>
      </c>
      <c r="I606" s="122"/>
    </row>
    <row r="607" spans="1:8" ht="33.75">
      <c r="A607" s="9" t="s">
        <v>20</v>
      </c>
      <c r="B607" s="9" t="s">
        <v>27</v>
      </c>
      <c r="C607" s="36" t="s">
        <v>919</v>
      </c>
      <c r="D607" s="9"/>
      <c r="E607" s="28" t="s">
        <v>318</v>
      </c>
      <c r="F607" s="98">
        <f aca="true" t="shared" si="91" ref="F607:H608">F608</f>
        <v>50</v>
      </c>
      <c r="G607" s="98">
        <f t="shared" si="91"/>
        <v>0</v>
      </c>
      <c r="H607" s="98">
        <f t="shared" si="91"/>
        <v>0</v>
      </c>
    </row>
    <row r="608" spans="1:8" ht="33.75">
      <c r="A608" s="9" t="s">
        <v>20</v>
      </c>
      <c r="B608" s="9" t="s">
        <v>27</v>
      </c>
      <c r="C608" s="36" t="s">
        <v>920</v>
      </c>
      <c r="D608" s="9"/>
      <c r="E608" s="29" t="s">
        <v>864</v>
      </c>
      <c r="F608" s="98">
        <f t="shared" si="91"/>
        <v>50</v>
      </c>
      <c r="G608" s="98">
        <f t="shared" si="91"/>
        <v>0</v>
      </c>
      <c r="H608" s="98">
        <f t="shared" si="91"/>
        <v>0</v>
      </c>
    </row>
    <row r="609" spans="1:8" ht="22.5">
      <c r="A609" s="9" t="s">
        <v>20</v>
      </c>
      <c r="B609" s="9" t="s">
        <v>27</v>
      </c>
      <c r="C609" s="36" t="s">
        <v>920</v>
      </c>
      <c r="D609" s="9" t="s">
        <v>64</v>
      </c>
      <c r="E609" s="29" t="s">
        <v>381</v>
      </c>
      <c r="F609" s="98">
        <v>50</v>
      </c>
      <c r="G609" s="98">
        <v>0</v>
      </c>
      <c r="H609" s="98">
        <v>0</v>
      </c>
    </row>
    <row r="610" spans="1:8" ht="12.75">
      <c r="A610" s="9" t="s">
        <v>20</v>
      </c>
      <c r="B610" s="9" t="s">
        <v>27</v>
      </c>
      <c r="C610" s="36" t="s">
        <v>630</v>
      </c>
      <c r="D610" s="9"/>
      <c r="E610" s="29" t="s">
        <v>628</v>
      </c>
      <c r="F610" s="98">
        <f>F611</f>
        <v>1.7999999999999998</v>
      </c>
      <c r="G610" s="98">
        <f>G611</f>
        <v>0</v>
      </c>
      <c r="H610" s="98">
        <f>H611</f>
        <v>0</v>
      </c>
    </row>
    <row r="611" spans="1:8" ht="12.75">
      <c r="A611" s="9" t="s">
        <v>20</v>
      </c>
      <c r="B611" s="9" t="s">
        <v>27</v>
      </c>
      <c r="C611" s="36" t="s">
        <v>631</v>
      </c>
      <c r="D611" s="9"/>
      <c r="E611" s="29" t="s">
        <v>629</v>
      </c>
      <c r="F611" s="98">
        <f>F612+F614</f>
        <v>1.7999999999999998</v>
      </c>
      <c r="G611" s="98">
        <f>G612+G614</f>
        <v>0</v>
      </c>
      <c r="H611" s="98">
        <f>H612+H614</f>
        <v>0</v>
      </c>
    </row>
    <row r="612" spans="1:8" ht="33.75">
      <c r="A612" s="9" t="s">
        <v>20</v>
      </c>
      <c r="B612" s="9" t="s">
        <v>27</v>
      </c>
      <c r="C612" s="36" t="s">
        <v>632</v>
      </c>
      <c r="D612" s="9"/>
      <c r="E612" s="29" t="s">
        <v>863</v>
      </c>
      <c r="F612" s="98">
        <f>F613</f>
        <v>1.2</v>
      </c>
      <c r="G612" s="98">
        <f>G613</f>
        <v>0</v>
      </c>
      <c r="H612" s="98">
        <f>H613</f>
        <v>0</v>
      </c>
    </row>
    <row r="613" spans="1:8" ht="22.5">
      <c r="A613" s="9" t="s">
        <v>20</v>
      </c>
      <c r="B613" s="9" t="s">
        <v>27</v>
      </c>
      <c r="C613" s="36" t="s">
        <v>632</v>
      </c>
      <c r="D613" s="9" t="s">
        <v>64</v>
      </c>
      <c r="E613" s="29" t="s">
        <v>381</v>
      </c>
      <c r="F613" s="98">
        <v>1.2</v>
      </c>
      <c r="G613" s="98">
        <v>0</v>
      </c>
      <c r="H613" s="98">
        <v>0</v>
      </c>
    </row>
    <row r="614" spans="1:8" ht="33.75">
      <c r="A614" s="9" t="s">
        <v>20</v>
      </c>
      <c r="B614" s="9" t="s">
        <v>27</v>
      </c>
      <c r="C614" s="36" t="s">
        <v>633</v>
      </c>
      <c r="D614" s="9"/>
      <c r="E614" s="29" t="s">
        <v>862</v>
      </c>
      <c r="F614" s="98">
        <f>F615</f>
        <v>0.6</v>
      </c>
      <c r="G614" s="98">
        <f>G615</f>
        <v>0</v>
      </c>
      <c r="H614" s="98">
        <f>H615</f>
        <v>0</v>
      </c>
    </row>
    <row r="615" spans="1:9" ht="45">
      <c r="A615" s="9" t="s">
        <v>20</v>
      </c>
      <c r="B615" s="9" t="s">
        <v>27</v>
      </c>
      <c r="C615" s="36" t="s">
        <v>633</v>
      </c>
      <c r="D615" s="9" t="s">
        <v>62</v>
      </c>
      <c r="E615" s="29" t="s">
        <v>63</v>
      </c>
      <c r="F615" s="98">
        <v>0.6</v>
      </c>
      <c r="G615" s="98">
        <v>0</v>
      </c>
      <c r="H615" s="98">
        <v>0</v>
      </c>
      <c r="I615" s="119"/>
    </row>
    <row r="616" spans="1:8" ht="12.75">
      <c r="A616" s="9" t="s">
        <v>20</v>
      </c>
      <c r="B616" s="9" t="s">
        <v>27</v>
      </c>
      <c r="C616" s="36" t="s">
        <v>140</v>
      </c>
      <c r="D616" s="9"/>
      <c r="E616" s="40" t="s">
        <v>346</v>
      </c>
      <c r="F616" s="95">
        <f aca="true" t="shared" si="92" ref="F616:H618">F617</f>
        <v>326</v>
      </c>
      <c r="G616" s="95">
        <f t="shared" si="92"/>
        <v>346</v>
      </c>
      <c r="H616" s="95">
        <f t="shared" si="92"/>
        <v>346</v>
      </c>
    </row>
    <row r="617" spans="1:8" ht="12.75">
      <c r="A617" s="9" t="s">
        <v>20</v>
      </c>
      <c r="B617" s="9" t="s">
        <v>27</v>
      </c>
      <c r="C617" s="36" t="s">
        <v>141</v>
      </c>
      <c r="D617" s="9"/>
      <c r="E617" s="29" t="s">
        <v>346</v>
      </c>
      <c r="F617" s="98">
        <f t="shared" si="92"/>
        <v>326</v>
      </c>
      <c r="G617" s="98">
        <f t="shared" si="92"/>
        <v>346</v>
      </c>
      <c r="H617" s="98">
        <f t="shared" si="92"/>
        <v>346</v>
      </c>
    </row>
    <row r="618" spans="1:8" ht="12.75">
      <c r="A618" s="9" t="s">
        <v>20</v>
      </c>
      <c r="B618" s="9" t="s">
        <v>27</v>
      </c>
      <c r="C618" s="36" t="s">
        <v>142</v>
      </c>
      <c r="D618" s="9"/>
      <c r="E618" s="28" t="s">
        <v>670</v>
      </c>
      <c r="F618" s="98">
        <f t="shared" si="92"/>
        <v>326</v>
      </c>
      <c r="G618" s="98">
        <f t="shared" si="92"/>
        <v>346</v>
      </c>
      <c r="H618" s="98">
        <f t="shared" si="92"/>
        <v>346</v>
      </c>
    </row>
    <row r="619" spans="1:8" ht="12.75">
      <c r="A619" s="9" t="s">
        <v>20</v>
      </c>
      <c r="B619" s="9" t="s">
        <v>27</v>
      </c>
      <c r="C619" s="36" t="s">
        <v>143</v>
      </c>
      <c r="D619" s="9"/>
      <c r="E619" s="29" t="s">
        <v>341</v>
      </c>
      <c r="F619" s="98">
        <f>F620+F621+F622</f>
        <v>326</v>
      </c>
      <c r="G619" s="98">
        <f>G620+G621+G622</f>
        <v>346</v>
      </c>
      <c r="H619" s="98">
        <f>H620+H621+H622</f>
        <v>346</v>
      </c>
    </row>
    <row r="620" spans="1:8" ht="45">
      <c r="A620" s="9" t="s">
        <v>20</v>
      </c>
      <c r="B620" s="9" t="s">
        <v>27</v>
      </c>
      <c r="C620" s="36" t="s">
        <v>143</v>
      </c>
      <c r="D620" s="9" t="s">
        <v>62</v>
      </c>
      <c r="E620" s="29" t="s">
        <v>63</v>
      </c>
      <c r="F620" s="98">
        <v>175</v>
      </c>
      <c r="G620" s="98">
        <v>175</v>
      </c>
      <c r="H620" s="98">
        <v>175</v>
      </c>
    </row>
    <row r="621" spans="1:8" ht="22.5">
      <c r="A621" s="9" t="s">
        <v>20</v>
      </c>
      <c r="B621" s="9" t="s">
        <v>27</v>
      </c>
      <c r="C621" s="36" t="s">
        <v>143</v>
      </c>
      <c r="D621" s="9" t="s">
        <v>64</v>
      </c>
      <c r="E621" s="29" t="s">
        <v>381</v>
      </c>
      <c r="F621" s="98">
        <v>150</v>
      </c>
      <c r="G621" s="98">
        <v>170</v>
      </c>
      <c r="H621" s="98">
        <v>170</v>
      </c>
    </row>
    <row r="622" spans="1:8" ht="12.75">
      <c r="A622" s="9" t="s">
        <v>20</v>
      </c>
      <c r="B622" s="9" t="s">
        <v>27</v>
      </c>
      <c r="C622" s="36" t="s">
        <v>143</v>
      </c>
      <c r="D622" s="9" t="s">
        <v>93</v>
      </c>
      <c r="E622" s="28" t="s">
        <v>94</v>
      </c>
      <c r="F622" s="98">
        <v>1</v>
      </c>
      <c r="G622" s="98">
        <v>1</v>
      </c>
      <c r="H622" s="98">
        <v>1</v>
      </c>
    </row>
    <row r="623" spans="1:8" ht="12.75">
      <c r="A623" s="15" t="s">
        <v>20</v>
      </c>
      <c r="B623" s="15" t="s">
        <v>12</v>
      </c>
      <c r="C623" s="34"/>
      <c r="D623" s="15"/>
      <c r="E623" s="27" t="s">
        <v>48</v>
      </c>
      <c r="F623" s="93">
        <f>F624+F639</f>
        <v>14561.8</v>
      </c>
      <c r="G623" s="93">
        <f>G624+G639</f>
        <v>14441.2</v>
      </c>
      <c r="H623" s="93">
        <f>H624+H639</f>
        <v>14441.2</v>
      </c>
    </row>
    <row r="624" spans="1:8" ht="22.5">
      <c r="A624" s="9" t="s">
        <v>20</v>
      </c>
      <c r="B624" s="9" t="s">
        <v>12</v>
      </c>
      <c r="C624" s="36" t="s">
        <v>173</v>
      </c>
      <c r="D624" s="9"/>
      <c r="E624" s="29" t="s">
        <v>710</v>
      </c>
      <c r="F624" s="95">
        <f>F625</f>
        <v>14311.8</v>
      </c>
      <c r="G624" s="95">
        <f aca="true" t="shared" si="93" ref="G624:H626">G625</f>
        <v>14191.2</v>
      </c>
      <c r="H624" s="95">
        <f t="shared" si="93"/>
        <v>14191.2</v>
      </c>
    </row>
    <row r="625" spans="1:8" ht="12.75">
      <c r="A625" s="9" t="s">
        <v>20</v>
      </c>
      <c r="B625" s="9" t="s">
        <v>12</v>
      </c>
      <c r="C625" s="36" t="s">
        <v>144</v>
      </c>
      <c r="D625" s="9"/>
      <c r="E625" s="40" t="s">
        <v>116</v>
      </c>
      <c r="F625" s="95">
        <f>F626</f>
        <v>14311.8</v>
      </c>
      <c r="G625" s="95">
        <f t="shared" si="93"/>
        <v>14191.2</v>
      </c>
      <c r="H625" s="95">
        <f t="shared" si="93"/>
        <v>14191.2</v>
      </c>
    </row>
    <row r="626" spans="1:9" s="5" customFormat="1" ht="45">
      <c r="A626" s="9" t="s">
        <v>20</v>
      </c>
      <c r="B626" s="9" t="s">
        <v>12</v>
      </c>
      <c r="C626" s="36" t="s">
        <v>145</v>
      </c>
      <c r="D626" s="9"/>
      <c r="E626" s="29" t="s">
        <v>795</v>
      </c>
      <c r="F626" s="95">
        <f>F627</f>
        <v>14311.8</v>
      </c>
      <c r="G626" s="95">
        <f t="shared" si="93"/>
        <v>14191.2</v>
      </c>
      <c r="H626" s="95">
        <f t="shared" si="93"/>
        <v>14191.2</v>
      </c>
      <c r="I626" s="188"/>
    </row>
    <row r="627" spans="1:9" s="5" customFormat="1" ht="12.75">
      <c r="A627" s="9" t="s">
        <v>20</v>
      </c>
      <c r="B627" s="9" t="s">
        <v>12</v>
      </c>
      <c r="C627" s="36" t="s">
        <v>146</v>
      </c>
      <c r="D627" s="9"/>
      <c r="E627" s="28" t="s">
        <v>670</v>
      </c>
      <c r="F627" s="95">
        <f>F628+F631+F635</f>
        <v>14311.8</v>
      </c>
      <c r="G627" s="95">
        <f>G628+G631+G635</f>
        <v>14191.2</v>
      </c>
      <c r="H627" s="95">
        <f>H628+H631+H635</f>
        <v>14191.2</v>
      </c>
      <c r="I627" s="188"/>
    </row>
    <row r="628" spans="1:9" s="5" customFormat="1" ht="33.75">
      <c r="A628" s="9" t="s">
        <v>20</v>
      </c>
      <c r="B628" s="9" t="s">
        <v>12</v>
      </c>
      <c r="C628" s="36" t="s">
        <v>147</v>
      </c>
      <c r="D628" s="9"/>
      <c r="E628" s="28" t="s">
        <v>796</v>
      </c>
      <c r="F628" s="95">
        <f>F629</f>
        <v>1723.3</v>
      </c>
      <c r="G628" s="95">
        <f>G629</f>
        <v>1723.3</v>
      </c>
      <c r="H628" s="95">
        <f>H629</f>
        <v>1723.3</v>
      </c>
      <c r="I628" s="188"/>
    </row>
    <row r="629" spans="1:9" s="5" customFormat="1" ht="43.5" customHeight="1">
      <c r="A629" s="9" t="s">
        <v>20</v>
      </c>
      <c r="B629" s="9" t="s">
        <v>12</v>
      </c>
      <c r="C629" s="36" t="s">
        <v>147</v>
      </c>
      <c r="D629" s="9" t="s">
        <v>62</v>
      </c>
      <c r="E629" s="29" t="s">
        <v>63</v>
      </c>
      <c r="F629" s="95">
        <v>1723.3</v>
      </c>
      <c r="G629" s="95">
        <v>1723.3</v>
      </c>
      <c r="H629" s="95">
        <v>1723.3</v>
      </c>
      <c r="I629" s="188"/>
    </row>
    <row r="630" spans="1:9" s="5" customFormat="1" ht="12.75" hidden="1">
      <c r="A630" s="9" t="s">
        <v>20</v>
      </c>
      <c r="B630" s="9" t="s">
        <v>12</v>
      </c>
      <c r="C630" s="36" t="s">
        <v>148</v>
      </c>
      <c r="D630" s="9" t="s">
        <v>93</v>
      </c>
      <c r="E630" s="28" t="s">
        <v>94</v>
      </c>
      <c r="F630" s="95"/>
      <c r="G630" s="95"/>
      <c r="H630" s="95"/>
      <c r="I630" s="188"/>
    </row>
    <row r="631" spans="1:9" s="5" customFormat="1" ht="33.75">
      <c r="A631" s="9" t="s">
        <v>20</v>
      </c>
      <c r="B631" s="9" t="s">
        <v>12</v>
      </c>
      <c r="C631" s="36" t="s">
        <v>149</v>
      </c>
      <c r="D631" s="9"/>
      <c r="E631" s="29" t="s">
        <v>797</v>
      </c>
      <c r="F631" s="98">
        <f>F632+F633+F634</f>
        <v>2173.5</v>
      </c>
      <c r="G631" s="98">
        <f>G632+G633+G634</f>
        <v>2189.5</v>
      </c>
      <c r="H631" s="98">
        <f>H632+H633+H634</f>
        <v>2189.5</v>
      </c>
      <c r="I631" s="188"/>
    </row>
    <row r="632" spans="1:9" s="5" customFormat="1" ht="45">
      <c r="A632" s="9" t="s">
        <v>20</v>
      </c>
      <c r="B632" s="9" t="s">
        <v>12</v>
      </c>
      <c r="C632" s="36" t="s">
        <v>149</v>
      </c>
      <c r="D632" s="9" t="s">
        <v>62</v>
      </c>
      <c r="E632" s="29" t="s">
        <v>63</v>
      </c>
      <c r="F632" s="98">
        <v>1989.5</v>
      </c>
      <c r="G632" s="98">
        <v>1989.5</v>
      </c>
      <c r="H632" s="98">
        <v>1989.5</v>
      </c>
      <c r="I632" s="188"/>
    </row>
    <row r="633" spans="1:8" ht="20.25" customHeight="1">
      <c r="A633" s="9" t="s">
        <v>20</v>
      </c>
      <c r="B633" s="9" t="s">
        <v>12</v>
      </c>
      <c r="C633" s="36" t="s">
        <v>149</v>
      </c>
      <c r="D633" s="9" t="s">
        <v>64</v>
      </c>
      <c r="E633" s="29" t="s">
        <v>381</v>
      </c>
      <c r="F633" s="95">
        <v>184</v>
      </c>
      <c r="G633" s="95">
        <v>200</v>
      </c>
      <c r="H633" s="95">
        <v>200</v>
      </c>
    </row>
    <row r="634" spans="1:8" ht="12.75" hidden="1">
      <c r="A634" s="9" t="s">
        <v>20</v>
      </c>
      <c r="B634" s="9" t="s">
        <v>12</v>
      </c>
      <c r="C634" s="36" t="s">
        <v>149</v>
      </c>
      <c r="D634" s="9" t="s">
        <v>93</v>
      </c>
      <c r="E634" s="28" t="s">
        <v>94</v>
      </c>
      <c r="F634" s="98">
        <v>0</v>
      </c>
      <c r="G634" s="98">
        <v>0</v>
      </c>
      <c r="H634" s="98">
        <v>0</v>
      </c>
    </row>
    <row r="635" spans="1:8" ht="33.75">
      <c r="A635" s="9" t="s">
        <v>20</v>
      </c>
      <c r="B635" s="9" t="s">
        <v>12</v>
      </c>
      <c r="C635" s="36" t="s">
        <v>150</v>
      </c>
      <c r="D635" s="9"/>
      <c r="E635" s="29" t="s">
        <v>798</v>
      </c>
      <c r="F635" s="98">
        <f>F636+F637+F638</f>
        <v>10415</v>
      </c>
      <c r="G635" s="98">
        <f>G636+G637+G638</f>
        <v>10278.4</v>
      </c>
      <c r="H635" s="98">
        <f>H636+H637+H638</f>
        <v>10278.4</v>
      </c>
    </row>
    <row r="636" spans="1:8" ht="45">
      <c r="A636" s="9" t="s">
        <v>20</v>
      </c>
      <c r="B636" s="9" t="s">
        <v>12</v>
      </c>
      <c r="C636" s="36" t="s">
        <v>150</v>
      </c>
      <c r="D636" s="9" t="s">
        <v>62</v>
      </c>
      <c r="E636" s="29" t="s">
        <v>63</v>
      </c>
      <c r="F636" s="98">
        <v>8278.4</v>
      </c>
      <c r="G636" s="98">
        <v>8278.4</v>
      </c>
      <c r="H636" s="98">
        <v>8278.4</v>
      </c>
    </row>
    <row r="637" spans="1:8" ht="22.5">
      <c r="A637" s="9" t="s">
        <v>20</v>
      </c>
      <c r="B637" s="9" t="s">
        <v>12</v>
      </c>
      <c r="C637" s="36" t="s">
        <v>150</v>
      </c>
      <c r="D637" s="9" t="s">
        <v>64</v>
      </c>
      <c r="E637" s="29" t="s">
        <v>381</v>
      </c>
      <c r="F637" s="98">
        <f>1929.6+186</f>
        <v>2115.6</v>
      </c>
      <c r="G637" s="98">
        <v>1975</v>
      </c>
      <c r="H637" s="98">
        <v>1975</v>
      </c>
    </row>
    <row r="638" spans="1:9" ht="12.75">
      <c r="A638" s="9" t="s">
        <v>20</v>
      </c>
      <c r="B638" s="9" t="s">
        <v>12</v>
      </c>
      <c r="C638" s="36" t="s">
        <v>150</v>
      </c>
      <c r="D638" s="9" t="s">
        <v>93</v>
      </c>
      <c r="E638" s="28" t="s">
        <v>94</v>
      </c>
      <c r="F638" s="98">
        <v>21</v>
      </c>
      <c r="G638" s="98">
        <v>25</v>
      </c>
      <c r="H638" s="98">
        <v>25</v>
      </c>
      <c r="I638" s="119"/>
    </row>
    <row r="639" spans="1:8" ht="22.5">
      <c r="A639" s="9" t="s">
        <v>20</v>
      </c>
      <c r="B639" s="9" t="s">
        <v>12</v>
      </c>
      <c r="C639" s="36" t="s">
        <v>320</v>
      </c>
      <c r="D639" s="9"/>
      <c r="E639" s="29" t="s">
        <v>701</v>
      </c>
      <c r="F639" s="98">
        <f>F640</f>
        <v>250</v>
      </c>
      <c r="G639" s="98">
        <f>G640</f>
        <v>250</v>
      </c>
      <c r="H639" s="98">
        <f>H640</f>
        <v>250</v>
      </c>
    </row>
    <row r="640" spans="1:8" ht="22.5">
      <c r="A640" s="9" t="s">
        <v>20</v>
      </c>
      <c r="B640" s="9" t="s">
        <v>12</v>
      </c>
      <c r="C640" s="36" t="s">
        <v>598</v>
      </c>
      <c r="D640" s="9"/>
      <c r="E640" s="39" t="s">
        <v>354</v>
      </c>
      <c r="F640" s="98">
        <f>F641+F645</f>
        <v>250</v>
      </c>
      <c r="G640" s="98">
        <f>G641+G645</f>
        <v>250</v>
      </c>
      <c r="H640" s="98">
        <f>H641+H645</f>
        <v>250</v>
      </c>
    </row>
    <row r="641" spans="1:8" ht="33.75">
      <c r="A641" s="9" t="s">
        <v>20</v>
      </c>
      <c r="B641" s="9" t="s">
        <v>12</v>
      </c>
      <c r="C641" s="36" t="s">
        <v>599</v>
      </c>
      <c r="D641" s="9"/>
      <c r="E641" s="29" t="s">
        <v>220</v>
      </c>
      <c r="F641" s="98">
        <f>F642</f>
        <v>150</v>
      </c>
      <c r="G641" s="98">
        <f aca="true" t="shared" si="94" ref="G641:H643">G642</f>
        <v>150</v>
      </c>
      <c r="H641" s="98">
        <f t="shared" si="94"/>
        <v>150</v>
      </c>
    </row>
    <row r="642" spans="1:8" ht="12.75">
      <c r="A642" s="9" t="s">
        <v>20</v>
      </c>
      <c r="B642" s="9" t="s">
        <v>12</v>
      </c>
      <c r="C642" s="36" t="s">
        <v>600</v>
      </c>
      <c r="D642" s="9"/>
      <c r="E642" s="28" t="s">
        <v>670</v>
      </c>
      <c r="F642" s="98">
        <f>F643</f>
        <v>150</v>
      </c>
      <c r="G642" s="98">
        <f t="shared" si="94"/>
        <v>150</v>
      </c>
      <c r="H642" s="98">
        <f t="shared" si="94"/>
        <v>150</v>
      </c>
    </row>
    <row r="643" spans="1:8" ht="22.5">
      <c r="A643" s="9" t="s">
        <v>20</v>
      </c>
      <c r="B643" s="9" t="s">
        <v>12</v>
      </c>
      <c r="C643" s="36" t="s">
        <v>601</v>
      </c>
      <c r="D643" s="9"/>
      <c r="E643" s="29" t="s">
        <v>221</v>
      </c>
      <c r="F643" s="98">
        <f>F644</f>
        <v>150</v>
      </c>
      <c r="G643" s="98">
        <f t="shared" si="94"/>
        <v>150</v>
      </c>
      <c r="H643" s="98">
        <f t="shared" si="94"/>
        <v>150</v>
      </c>
    </row>
    <row r="644" spans="1:8" ht="22.5">
      <c r="A644" s="9" t="s">
        <v>20</v>
      </c>
      <c r="B644" s="9" t="s">
        <v>12</v>
      </c>
      <c r="C644" s="36" t="s">
        <v>601</v>
      </c>
      <c r="D644" s="9" t="s">
        <v>64</v>
      </c>
      <c r="E644" s="29" t="s">
        <v>381</v>
      </c>
      <c r="F644" s="98">
        <v>150</v>
      </c>
      <c r="G644" s="98">
        <v>150</v>
      </c>
      <c r="H644" s="98">
        <v>150</v>
      </c>
    </row>
    <row r="645" spans="1:8" ht="33.75">
      <c r="A645" s="9" t="s">
        <v>20</v>
      </c>
      <c r="B645" s="9" t="s">
        <v>12</v>
      </c>
      <c r="C645" s="36" t="s">
        <v>602</v>
      </c>
      <c r="D645" s="9"/>
      <c r="E645" s="29" t="s">
        <v>223</v>
      </c>
      <c r="F645" s="98">
        <f>F646</f>
        <v>100</v>
      </c>
      <c r="G645" s="98">
        <f aca="true" t="shared" si="95" ref="G645:H647">G646</f>
        <v>100</v>
      </c>
      <c r="H645" s="98">
        <f t="shared" si="95"/>
        <v>100</v>
      </c>
    </row>
    <row r="646" spans="1:8" ht="12.75">
      <c r="A646" s="9" t="s">
        <v>20</v>
      </c>
      <c r="B646" s="9" t="s">
        <v>12</v>
      </c>
      <c r="C646" s="36" t="s">
        <v>603</v>
      </c>
      <c r="D646" s="9"/>
      <c r="E646" s="28" t="s">
        <v>670</v>
      </c>
      <c r="F646" s="98">
        <f>F647</f>
        <v>100</v>
      </c>
      <c r="G646" s="98">
        <f t="shared" si="95"/>
        <v>100</v>
      </c>
      <c r="H646" s="98">
        <f t="shared" si="95"/>
        <v>100</v>
      </c>
    </row>
    <row r="647" spans="1:8" ht="33.75">
      <c r="A647" s="9" t="s">
        <v>20</v>
      </c>
      <c r="B647" s="9" t="s">
        <v>12</v>
      </c>
      <c r="C647" s="36" t="s">
        <v>604</v>
      </c>
      <c r="D647" s="9"/>
      <c r="E647" s="29" t="s">
        <v>222</v>
      </c>
      <c r="F647" s="98">
        <f>F648</f>
        <v>100</v>
      </c>
      <c r="G647" s="98">
        <f t="shared" si="95"/>
        <v>100</v>
      </c>
      <c r="H647" s="98">
        <f t="shared" si="95"/>
        <v>100</v>
      </c>
    </row>
    <row r="648" spans="1:8" ht="22.5">
      <c r="A648" s="9" t="s">
        <v>20</v>
      </c>
      <c r="B648" s="9" t="s">
        <v>12</v>
      </c>
      <c r="C648" s="36" t="s">
        <v>604</v>
      </c>
      <c r="D648" s="9" t="s">
        <v>64</v>
      </c>
      <c r="E648" s="29" t="s">
        <v>381</v>
      </c>
      <c r="F648" s="98">
        <v>100</v>
      </c>
      <c r="G648" s="98">
        <v>100</v>
      </c>
      <c r="H648" s="98">
        <v>100</v>
      </c>
    </row>
    <row r="649" spans="1:8" ht="12.75">
      <c r="A649" s="9" t="s">
        <v>20</v>
      </c>
      <c r="B649" s="15" t="s">
        <v>47</v>
      </c>
      <c r="C649" s="34"/>
      <c r="D649" s="15"/>
      <c r="E649" s="27" t="s">
        <v>41</v>
      </c>
      <c r="F649" s="107">
        <f>F650+F659</f>
        <v>7322.5</v>
      </c>
      <c r="G649" s="107">
        <f>G650+G659</f>
        <v>7400</v>
      </c>
      <c r="H649" s="107">
        <f>H650+H659</f>
        <v>7400</v>
      </c>
    </row>
    <row r="650" spans="1:8" ht="12.75">
      <c r="A650" s="9" t="s">
        <v>20</v>
      </c>
      <c r="B650" s="15" t="s">
        <v>55</v>
      </c>
      <c r="C650" s="34"/>
      <c r="D650" s="15"/>
      <c r="E650" s="30" t="s">
        <v>56</v>
      </c>
      <c r="F650" s="107">
        <f aca="true" t="shared" si="96" ref="F650:H651">F651</f>
        <v>6322.5</v>
      </c>
      <c r="G650" s="107">
        <f t="shared" si="96"/>
        <v>6400</v>
      </c>
      <c r="H650" s="107">
        <f t="shared" si="96"/>
        <v>6400</v>
      </c>
    </row>
    <row r="651" spans="1:8" ht="22.5">
      <c r="A651" s="9" t="s">
        <v>20</v>
      </c>
      <c r="B651" s="9" t="s">
        <v>55</v>
      </c>
      <c r="C651" s="36" t="s">
        <v>151</v>
      </c>
      <c r="D651" s="9"/>
      <c r="E651" s="28" t="s">
        <v>713</v>
      </c>
      <c r="F651" s="98">
        <f t="shared" si="96"/>
        <v>6322.5</v>
      </c>
      <c r="G651" s="98">
        <f t="shared" si="96"/>
        <v>6400</v>
      </c>
      <c r="H651" s="98">
        <f t="shared" si="96"/>
        <v>6400</v>
      </c>
    </row>
    <row r="652" spans="1:8" ht="22.5">
      <c r="A652" s="9" t="s">
        <v>20</v>
      </c>
      <c r="B652" s="9" t="s">
        <v>55</v>
      </c>
      <c r="C652" s="36" t="s">
        <v>152</v>
      </c>
      <c r="D652" s="9"/>
      <c r="E652" s="28" t="s">
        <v>245</v>
      </c>
      <c r="F652" s="98">
        <f>F653</f>
        <v>6322.5</v>
      </c>
      <c r="G652" s="98">
        <f aca="true" t="shared" si="97" ref="G652:H655">G653</f>
        <v>6400</v>
      </c>
      <c r="H652" s="98">
        <f t="shared" si="97"/>
        <v>6400</v>
      </c>
    </row>
    <row r="653" spans="1:8" ht="12.75">
      <c r="A653" s="9" t="s">
        <v>20</v>
      </c>
      <c r="B653" s="9" t="s">
        <v>55</v>
      </c>
      <c r="C653" s="36" t="s">
        <v>153</v>
      </c>
      <c r="D653" s="9"/>
      <c r="E653" s="28" t="s">
        <v>327</v>
      </c>
      <c r="F653" s="98">
        <f>F654</f>
        <v>6322.5</v>
      </c>
      <c r="G653" s="98">
        <f t="shared" si="97"/>
        <v>6400</v>
      </c>
      <c r="H653" s="98">
        <f t="shared" si="97"/>
        <v>6400</v>
      </c>
    </row>
    <row r="654" spans="1:8" ht="12.75">
      <c r="A654" s="9" t="s">
        <v>20</v>
      </c>
      <c r="B654" s="9" t="s">
        <v>55</v>
      </c>
      <c r="C654" s="36" t="s">
        <v>154</v>
      </c>
      <c r="D654" s="9"/>
      <c r="E654" s="28" t="s">
        <v>670</v>
      </c>
      <c r="F654" s="98">
        <f>F655+F657</f>
        <v>6322.5</v>
      </c>
      <c r="G654" s="98">
        <f>G655+G657</f>
        <v>6400</v>
      </c>
      <c r="H654" s="98">
        <f>H655+H657</f>
        <v>6400</v>
      </c>
    </row>
    <row r="655" spans="1:8" ht="22.5">
      <c r="A655" s="9" t="s">
        <v>20</v>
      </c>
      <c r="B655" s="9" t="s">
        <v>55</v>
      </c>
      <c r="C655" s="36" t="s">
        <v>155</v>
      </c>
      <c r="D655" s="9"/>
      <c r="E655" s="28" t="s">
        <v>328</v>
      </c>
      <c r="F655" s="98">
        <f>F656</f>
        <v>6322.5</v>
      </c>
      <c r="G655" s="98">
        <f t="shared" si="97"/>
        <v>6400</v>
      </c>
      <c r="H655" s="98">
        <f t="shared" si="97"/>
        <v>6400</v>
      </c>
    </row>
    <row r="656" spans="1:8" ht="22.5">
      <c r="A656" s="9" t="s">
        <v>20</v>
      </c>
      <c r="B656" s="9" t="s">
        <v>55</v>
      </c>
      <c r="C656" s="36" t="s">
        <v>155</v>
      </c>
      <c r="D656" s="9" t="s">
        <v>95</v>
      </c>
      <c r="E656" s="29" t="s">
        <v>325</v>
      </c>
      <c r="F656" s="98">
        <v>6322.5</v>
      </c>
      <c r="G656" s="98">
        <v>6400</v>
      </c>
      <c r="H656" s="98">
        <v>6400</v>
      </c>
    </row>
    <row r="657" spans="1:8" ht="12.75">
      <c r="A657" s="9" t="s">
        <v>20</v>
      </c>
      <c r="B657" s="9" t="s">
        <v>55</v>
      </c>
      <c r="C657" s="36" t="s">
        <v>590</v>
      </c>
      <c r="D657" s="9"/>
      <c r="E657" s="117" t="s">
        <v>489</v>
      </c>
      <c r="F657" s="98">
        <f>F658</f>
        <v>0</v>
      </c>
      <c r="G657" s="98">
        <f>G658</f>
        <v>0</v>
      </c>
      <c r="H657" s="98">
        <f>H658</f>
        <v>0</v>
      </c>
    </row>
    <row r="658" spans="1:8" ht="22.5">
      <c r="A658" s="9" t="s">
        <v>20</v>
      </c>
      <c r="B658" s="9" t="s">
        <v>55</v>
      </c>
      <c r="C658" s="36" t="s">
        <v>590</v>
      </c>
      <c r="D658" s="9" t="s">
        <v>95</v>
      </c>
      <c r="E658" s="29" t="s">
        <v>325</v>
      </c>
      <c r="F658" s="98"/>
      <c r="G658" s="98"/>
      <c r="H658" s="98"/>
    </row>
    <row r="659" spans="1:9" s="5" customFormat="1" ht="12.75">
      <c r="A659" s="15" t="s">
        <v>20</v>
      </c>
      <c r="B659" s="15" t="s">
        <v>269</v>
      </c>
      <c r="C659" s="34"/>
      <c r="D659" s="15"/>
      <c r="E659" s="27" t="s">
        <v>270</v>
      </c>
      <c r="F659" s="107">
        <f aca="true" t="shared" si="98" ref="F659:H663">F660</f>
        <v>1000</v>
      </c>
      <c r="G659" s="107">
        <f t="shared" si="98"/>
        <v>1000</v>
      </c>
      <c r="H659" s="107">
        <f t="shared" si="98"/>
        <v>1000</v>
      </c>
      <c r="I659" s="188"/>
    </row>
    <row r="660" spans="1:8" ht="22.5">
      <c r="A660" s="9" t="s">
        <v>20</v>
      </c>
      <c r="B660" s="9" t="s">
        <v>269</v>
      </c>
      <c r="C660" s="36" t="s">
        <v>151</v>
      </c>
      <c r="D660" s="9"/>
      <c r="E660" s="28" t="s">
        <v>713</v>
      </c>
      <c r="F660" s="98">
        <f t="shared" si="98"/>
        <v>1000</v>
      </c>
      <c r="G660" s="98">
        <f t="shared" si="98"/>
        <v>1000</v>
      </c>
      <c r="H660" s="98">
        <f t="shared" si="98"/>
        <v>1000</v>
      </c>
    </row>
    <row r="661" spans="1:8" ht="12.75">
      <c r="A661" s="9" t="s">
        <v>20</v>
      </c>
      <c r="B661" s="9" t="s">
        <v>269</v>
      </c>
      <c r="C661" s="37" t="s">
        <v>156</v>
      </c>
      <c r="D661" s="16"/>
      <c r="E661" s="39" t="s">
        <v>330</v>
      </c>
      <c r="F661" s="98">
        <f t="shared" si="98"/>
        <v>1000</v>
      </c>
      <c r="G661" s="98">
        <f t="shared" si="98"/>
        <v>1000</v>
      </c>
      <c r="H661" s="98">
        <f t="shared" si="98"/>
        <v>1000</v>
      </c>
    </row>
    <row r="662" spans="1:8" ht="33.75">
      <c r="A662" s="9" t="s">
        <v>20</v>
      </c>
      <c r="B662" s="9" t="s">
        <v>269</v>
      </c>
      <c r="C662" s="37" t="s">
        <v>157</v>
      </c>
      <c r="D662" s="16"/>
      <c r="E662" s="28" t="s">
        <v>331</v>
      </c>
      <c r="F662" s="98">
        <f t="shared" si="98"/>
        <v>1000</v>
      </c>
      <c r="G662" s="98">
        <f t="shared" si="98"/>
        <v>1000</v>
      </c>
      <c r="H662" s="98">
        <f t="shared" si="98"/>
        <v>1000</v>
      </c>
    </row>
    <row r="663" spans="1:8" ht="12.75">
      <c r="A663" s="9" t="s">
        <v>20</v>
      </c>
      <c r="B663" s="9" t="s">
        <v>269</v>
      </c>
      <c r="C663" s="37" t="s">
        <v>158</v>
      </c>
      <c r="D663" s="16"/>
      <c r="E663" s="109" t="s">
        <v>670</v>
      </c>
      <c r="F663" s="98">
        <f t="shared" si="98"/>
        <v>1000</v>
      </c>
      <c r="G663" s="98">
        <f t="shared" si="98"/>
        <v>1000</v>
      </c>
      <c r="H663" s="98">
        <f t="shared" si="98"/>
        <v>1000</v>
      </c>
    </row>
    <row r="664" spans="1:8" ht="33.75">
      <c r="A664" s="9" t="s">
        <v>20</v>
      </c>
      <c r="B664" s="9" t="s">
        <v>269</v>
      </c>
      <c r="C664" s="37" t="s">
        <v>159</v>
      </c>
      <c r="D664" s="16"/>
      <c r="E664" s="180" t="s">
        <v>834</v>
      </c>
      <c r="F664" s="98">
        <f>F665+F666</f>
        <v>1000</v>
      </c>
      <c r="G664" s="98">
        <f>G665+G666</f>
        <v>1000</v>
      </c>
      <c r="H664" s="98">
        <f>H665+H666</f>
        <v>1000</v>
      </c>
    </row>
    <row r="665" spans="1:8" ht="22.5">
      <c r="A665" s="9" t="s">
        <v>20</v>
      </c>
      <c r="B665" s="9" t="s">
        <v>269</v>
      </c>
      <c r="C665" s="37" t="s">
        <v>159</v>
      </c>
      <c r="D665" s="9" t="s">
        <v>64</v>
      </c>
      <c r="E665" s="29" t="s">
        <v>381</v>
      </c>
      <c r="F665" s="98">
        <v>960</v>
      </c>
      <c r="G665" s="98">
        <v>960</v>
      </c>
      <c r="H665" s="98">
        <v>960</v>
      </c>
    </row>
    <row r="666" spans="1:9" ht="12.75">
      <c r="A666" s="9" t="s">
        <v>20</v>
      </c>
      <c r="B666" s="9" t="s">
        <v>269</v>
      </c>
      <c r="C666" s="37" t="s">
        <v>159</v>
      </c>
      <c r="D666" s="9" t="s">
        <v>93</v>
      </c>
      <c r="E666" s="28" t="s">
        <v>94</v>
      </c>
      <c r="F666" s="98">
        <v>40</v>
      </c>
      <c r="G666" s="98">
        <v>40</v>
      </c>
      <c r="H666" s="98">
        <v>40</v>
      </c>
      <c r="I666" s="119"/>
    </row>
    <row r="667" spans="1:8" ht="22.5">
      <c r="A667" s="15" t="s">
        <v>29</v>
      </c>
      <c r="B667" s="15"/>
      <c r="C667" s="34"/>
      <c r="D667" s="15"/>
      <c r="E667" s="27" t="s">
        <v>802</v>
      </c>
      <c r="F667" s="93">
        <f>F668+F818</f>
        <v>314808.76</v>
      </c>
      <c r="G667" s="93">
        <f>G668+G818</f>
        <v>320121.60000000003</v>
      </c>
      <c r="H667" s="93">
        <f>H668+H818</f>
        <v>304569.1</v>
      </c>
    </row>
    <row r="668" spans="1:8" ht="12.75">
      <c r="A668" s="15" t="s">
        <v>29</v>
      </c>
      <c r="B668" s="15" t="s">
        <v>6</v>
      </c>
      <c r="C668" s="34"/>
      <c r="D668" s="15"/>
      <c r="E668" s="27" t="s">
        <v>7</v>
      </c>
      <c r="F668" s="93">
        <f>F669+F695+F764+F771+F778+F741</f>
        <v>311784.76</v>
      </c>
      <c r="G668" s="93">
        <f>G669+G695+G764+G771+G778+G741</f>
        <v>317097.60000000003</v>
      </c>
      <c r="H668" s="93">
        <f>H669+H695+H764+H771+H778+H741</f>
        <v>301545.1</v>
      </c>
    </row>
    <row r="669" spans="1:8" ht="12.75">
      <c r="A669" s="15" t="s">
        <v>29</v>
      </c>
      <c r="B669" s="15" t="s">
        <v>30</v>
      </c>
      <c r="C669" s="34"/>
      <c r="D669" s="15"/>
      <c r="E669" s="27" t="s">
        <v>31</v>
      </c>
      <c r="F669" s="93">
        <f aca="true" t="shared" si="99" ref="F669:H671">F670</f>
        <v>96000.1</v>
      </c>
      <c r="G669" s="93">
        <f t="shared" si="99"/>
        <v>89779.2</v>
      </c>
      <c r="H669" s="93">
        <f t="shared" si="99"/>
        <v>89779.2</v>
      </c>
    </row>
    <row r="670" spans="1:8" ht="33.75">
      <c r="A670" s="9" t="s">
        <v>29</v>
      </c>
      <c r="B670" s="9" t="s">
        <v>30</v>
      </c>
      <c r="C670" s="36" t="s">
        <v>161</v>
      </c>
      <c r="D670" s="32"/>
      <c r="E670" s="31" t="s">
        <v>714</v>
      </c>
      <c r="F670" s="98">
        <f t="shared" si="99"/>
        <v>96000.1</v>
      </c>
      <c r="G670" s="98">
        <f t="shared" si="99"/>
        <v>89779.2</v>
      </c>
      <c r="H670" s="98">
        <f t="shared" si="99"/>
        <v>89779.2</v>
      </c>
    </row>
    <row r="671" spans="1:9" s="5" customFormat="1" ht="12.75">
      <c r="A671" s="9" t="s">
        <v>29</v>
      </c>
      <c r="B671" s="9" t="s">
        <v>30</v>
      </c>
      <c r="C671" s="36" t="s">
        <v>162</v>
      </c>
      <c r="D671" s="32"/>
      <c r="E671" s="41" t="s">
        <v>715</v>
      </c>
      <c r="F671" s="98">
        <f>F672</f>
        <v>96000.1</v>
      </c>
      <c r="G671" s="98">
        <f t="shared" si="99"/>
        <v>89779.2</v>
      </c>
      <c r="H671" s="98">
        <f t="shared" si="99"/>
        <v>89779.2</v>
      </c>
      <c r="I671" s="188"/>
    </row>
    <row r="672" spans="1:8" ht="12.75">
      <c r="A672" s="9" t="s">
        <v>29</v>
      </c>
      <c r="B672" s="9" t="s">
        <v>30</v>
      </c>
      <c r="C672" s="36" t="s">
        <v>163</v>
      </c>
      <c r="D672" s="32"/>
      <c r="E672" s="31" t="s">
        <v>716</v>
      </c>
      <c r="F672" s="98">
        <f>F673+F686</f>
        <v>96000.1</v>
      </c>
      <c r="G672" s="98">
        <f>G673+G686</f>
        <v>89779.2</v>
      </c>
      <c r="H672" s="98">
        <f>H673+H686</f>
        <v>89779.2</v>
      </c>
    </row>
    <row r="673" spans="1:8" ht="12.75">
      <c r="A673" s="9" t="s">
        <v>29</v>
      </c>
      <c r="B673" s="9" t="s">
        <v>30</v>
      </c>
      <c r="C673" s="36" t="s">
        <v>164</v>
      </c>
      <c r="D673" s="32"/>
      <c r="E673" s="28" t="s">
        <v>670</v>
      </c>
      <c r="F673" s="98">
        <f>F674+F676+F680+F678</f>
        <v>42446.2</v>
      </c>
      <c r="G673" s="98">
        <f>G674+G676+G680+G678</f>
        <v>40600</v>
      </c>
      <c r="H673" s="98">
        <f>H674+H676+H680+H678</f>
        <v>40600</v>
      </c>
    </row>
    <row r="674" spans="1:8" ht="12.75">
      <c r="A674" s="9" t="s">
        <v>29</v>
      </c>
      <c r="B674" s="9" t="s">
        <v>30</v>
      </c>
      <c r="C674" s="36" t="s">
        <v>165</v>
      </c>
      <c r="D674" s="32"/>
      <c r="E674" s="31" t="s">
        <v>235</v>
      </c>
      <c r="F674" s="98">
        <f>F675</f>
        <v>40185.6</v>
      </c>
      <c r="G674" s="98">
        <f>G675</f>
        <v>40600</v>
      </c>
      <c r="H674" s="98">
        <f>H675</f>
        <v>40600</v>
      </c>
    </row>
    <row r="675" spans="1:8" ht="22.5">
      <c r="A675" s="9" t="s">
        <v>29</v>
      </c>
      <c r="B675" s="9" t="s">
        <v>30</v>
      </c>
      <c r="C675" s="36" t="s">
        <v>165</v>
      </c>
      <c r="D675" s="32">
        <v>600</v>
      </c>
      <c r="E675" s="29" t="s">
        <v>343</v>
      </c>
      <c r="F675" s="98">
        <v>40185.6</v>
      </c>
      <c r="G675" s="98">
        <v>40600</v>
      </c>
      <c r="H675" s="98">
        <v>40600</v>
      </c>
    </row>
    <row r="676" spans="1:8" ht="12.75">
      <c r="A676" s="9" t="s">
        <v>29</v>
      </c>
      <c r="B676" s="9" t="s">
        <v>30</v>
      </c>
      <c r="C676" s="36" t="s">
        <v>434</v>
      </c>
      <c r="D676" s="32"/>
      <c r="E676" s="117" t="s">
        <v>489</v>
      </c>
      <c r="F676" s="98">
        <f>F677</f>
        <v>864.9</v>
      </c>
      <c r="G676" s="98">
        <f>G677</f>
        <v>0</v>
      </c>
      <c r="H676" s="98">
        <f>H677</f>
        <v>0</v>
      </c>
    </row>
    <row r="677" spans="1:9" ht="21.75" customHeight="1">
      <c r="A677" s="9" t="s">
        <v>29</v>
      </c>
      <c r="B677" s="9" t="s">
        <v>30</v>
      </c>
      <c r="C677" s="36" t="s">
        <v>434</v>
      </c>
      <c r="D677" s="32">
        <v>600</v>
      </c>
      <c r="E677" s="29" t="s">
        <v>343</v>
      </c>
      <c r="F677" s="98">
        <f>2260-1395.7+0.6</f>
        <v>864.9</v>
      </c>
      <c r="G677" s="98">
        <v>0</v>
      </c>
      <c r="H677" s="98">
        <v>0</v>
      </c>
      <c r="I677" s="119"/>
    </row>
    <row r="678" spans="1:9" ht="0.75" customHeight="1" hidden="1">
      <c r="A678" s="9" t="s">
        <v>29</v>
      </c>
      <c r="B678" s="9" t="s">
        <v>30</v>
      </c>
      <c r="C678" s="36" t="s">
        <v>662</v>
      </c>
      <c r="D678" s="32"/>
      <c r="E678" s="117" t="s">
        <v>33</v>
      </c>
      <c r="F678" s="98">
        <f>F679</f>
        <v>0</v>
      </c>
      <c r="G678" s="98">
        <f>G679</f>
        <v>0</v>
      </c>
      <c r="H678" s="98">
        <f>H679</f>
        <v>0</v>
      </c>
      <c r="I678" s="122"/>
    </row>
    <row r="679" spans="1:9" ht="22.5" hidden="1">
      <c r="A679" s="9" t="s">
        <v>29</v>
      </c>
      <c r="B679" s="9" t="s">
        <v>30</v>
      </c>
      <c r="C679" s="36" t="s">
        <v>662</v>
      </c>
      <c r="D679" s="32">
        <v>600</v>
      </c>
      <c r="E679" s="29" t="s">
        <v>343</v>
      </c>
      <c r="F679" s="98">
        <v>0</v>
      </c>
      <c r="G679" s="98">
        <v>0</v>
      </c>
      <c r="H679" s="98">
        <v>0</v>
      </c>
      <c r="I679" s="122"/>
    </row>
    <row r="680" spans="1:9" ht="33.75">
      <c r="A680" s="9" t="s">
        <v>29</v>
      </c>
      <c r="B680" s="9" t="s">
        <v>30</v>
      </c>
      <c r="C680" s="84" t="s">
        <v>501</v>
      </c>
      <c r="D680" s="32"/>
      <c r="E680" s="29" t="s">
        <v>299</v>
      </c>
      <c r="F680" s="98">
        <f>F681+F684</f>
        <v>1395.7</v>
      </c>
      <c r="G680" s="98">
        <f>G681+G684</f>
        <v>0</v>
      </c>
      <c r="H680" s="98">
        <f>H681+H684</f>
        <v>0</v>
      </c>
      <c r="I680" s="122"/>
    </row>
    <row r="681" spans="1:9" ht="45">
      <c r="A681" s="9" t="s">
        <v>29</v>
      </c>
      <c r="B681" s="9" t="s">
        <v>30</v>
      </c>
      <c r="C681" s="84" t="s">
        <v>502</v>
      </c>
      <c r="D681" s="32"/>
      <c r="E681" s="31" t="s">
        <v>500</v>
      </c>
      <c r="F681" s="98">
        <f>F683+F682</f>
        <v>1395.7</v>
      </c>
      <c r="G681" s="98">
        <f>G683+G682</f>
        <v>0</v>
      </c>
      <c r="H681" s="98">
        <f>H683+H682</f>
        <v>0</v>
      </c>
      <c r="I681" s="122"/>
    </row>
    <row r="682" spans="1:9" ht="21.75" customHeight="1">
      <c r="A682" s="9" t="s">
        <v>29</v>
      </c>
      <c r="B682" s="9" t="s">
        <v>30</v>
      </c>
      <c r="C682" s="84" t="s">
        <v>502</v>
      </c>
      <c r="D682" s="9" t="s">
        <v>64</v>
      </c>
      <c r="E682" s="29" t="s">
        <v>381</v>
      </c>
      <c r="F682" s="98">
        <v>1395.7</v>
      </c>
      <c r="G682" s="98">
        <v>0</v>
      </c>
      <c r="H682" s="98">
        <v>0</v>
      </c>
      <c r="I682" s="122"/>
    </row>
    <row r="683" spans="1:9" ht="22.5" hidden="1">
      <c r="A683" s="9" t="s">
        <v>29</v>
      </c>
      <c r="B683" s="9" t="s">
        <v>30</v>
      </c>
      <c r="C683" s="84" t="s">
        <v>502</v>
      </c>
      <c r="D683" s="32">
        <v>600</v>
      </c>
      <c r="E683" s="29" t="s">
        <v>325</v>
      </c>
      <c r="F683" s="98">
        <v>0</v>
      </c>
      <c r="G683" s="98">
        <v>0</v>
      </c>
      <c r="H683" s="98">
        <v>0</v>
      </c>
      <c r="I683" s="122"/>
    </row>
    <row r="684" spans="1:9" ht="33.75" hidden="1">
      <c r="A684" s="9" t="s">
        <v>29</v>
      </c>
      <c r="B684" s="9" t="s">
        <v>30</v>
      </c>
      <c r="C684" s="84" t="s">
        <v>665</v>
      </c>
      <c r="D684" s="32"/>
      <c r="E684" s="29" t="s">
        <v>666</v>
      </c>
      <c r="F684" s="98">
        <f>F685</f>
        <v>0</v>
      </c>
      <c r="G684" s="98">
        <f>G685</f>
        <v>0</v>
      </c>
      <c r="H684" s="98">
        <f>H685</f>
        <v>0</v>
      </c>
      <c r="I684" s="122"/>
    </row>
    <row r="685" spans="1:9" ht="22.5" hidden="1">
      <c r="A685" s="9" t="s">
        <v>29</v>
      </c>
      <c r="B685" s="9" t="s">
        <v>30</v>
      </c>
      <c r="C685" s="84" t="s">
        <v>665</v>
      </c>
      <c r="D685" s="32">
        <v>600</v>
      </c>
      <c r="E685" s="29" t="s">
        <v>325</v>
      </c>
      <c r="F685" s="98"/>
      <c r="G685" s="98"/>
      <c r="H685" s="98"/>
      <c r="I685" s="122"/>
    </row>
    <row r="686" spans="1:9" s="8" customFormat="1" ht="22.5">
      <c r="A686" s="9" t="s">
        <v>29</v>
      </c>
      <c r="B686" s="9" t="s">
        <v>30</v>
      </c>
      <c r="C686" s="36" t="s">
        <v>88</v>
      </c>
      <c r="D686" s="32"/>
      <c r="E686" s="28" t="s">
        <v>262</v>
      </c>
      <c r="F686" s="98">
        <f>F687+F689+F691+F693</f>
        <v>53553.9</v>
      </c>
      <c r="G686" s="98">
        <f>G687+G689+G691+G693</f>
        <v>49179.2</v>
      </c>
      <c r="H686" s="98">
        <f>H687+H689+H691+H693</f>
        <v>49179.2</v>
      </c>
      <c r="I686" s="184"/>
    </row>
    <row r="687" spans="1:9" s="8" customFormat="1" ht="45">
      <c r="A687" s="9" t="s">
        <v>29</v>
      </c>
      <c r="B687" s="9" t="s">
        <v>30</v>
      </c>
      <c r="C687" s="36" t="s">
        <v>89</v>
      </c>
      <c r="D687" s="32"/>
      <c r="E687" s="31" t="s">
        <v>90</v>
      </c>
      <c r="F687" s="98">
        <f>F688</f>
        <v>49178.3</v>
      </c>
      <c r="G687" s="98">
        <f>G688</f>
        <v>49179.2</v>
      </c>
      <c r="H687" s="98">
        <f>H688</f>
        <v>49179.2</v>
      </c>
      <c r="I687" s="184"/>
    </row>
    <row r="688" spans="1:9" s="8" customFormat="1" ht="22.5">
      <c r="A688" s="9" t="s">
        <v>29</v>
      </c>
      <c r="B688" s="9" t="s">
        <v>30</v>
      </c>
      <c r="C688" s="36" t="s">
        <v>89</v>
      </c>
      <c r="D688" s="32">
        <v>600</v>
      </c>
      <c r="E688" s="29" t="s">
        <v>325</v>
      </c>
      <c r="F688" s="98">
        <v>49178.3</v>
      </c>
      <c r="G688" s="98">
        <v>49179.2</v>
      </c>
      <c r="H688" s="98">
        <v>49179.2</v>
      </c>
      <c r="I688" s="119"/>
    </row>
    <row r="689" spans="1:9" s="8" customFormat="1" ht="22.5">
      <c r="A689" s="9" t="s">
        <v>29</v>
      </c>
      <c r="B689" s="9" t="s">
        <v>30</v>
      </c>
      <c r="C689" s="36" t="s">
        <v>525</v>
      </c>
      <c r="D689" s="32"/>
      <c r="E689" s="29" t="s">
        <v>526</v>
      </c>
      <c r="F689" s="98">
        <f>F690</f>
        <v>4375.6</v>
      </c>
      <c r="G689" s="98">
        <f>G690</f>
        <v>0</v>
      </c>
      <c r="H689" s="98">
        <f>H690</f>
        <v>0</v>
      </c>
      <c r="I689" s="184"/>
    </row>
    <row r="690" spans="1:9" s="8" customFormat="1" ht="21.75" customHeight="1">
      <c r="A690" s="9" t="s">
        <v>29</v>
      </c>
      <c r="B690" s="9" t="s">
        <v>30</v>
      </c>
      <c r="C690" s="36" t="s">
        <v>525</v>
      </c>
      <c r="D690" s="9" t="s">
        <v>64</v>
      </c>
      <c r="E690" s="29" t="s">
        <v>381</v>
      </c>
      <c r="F690" s="98">
        <v>4375.6</v>
      </c>
      <c r="G690" s="98">
        <v>0</v>
      </c>
      <c r="H690" s="98">
        <v>0</v>
      </c>
      <c r="I690" s="119">
        <v>4375.6</v>
      </c>
    </row>
    <row r="691" spans="1:9" s="8" customFormat="1" ht="33.75" hidden="1">
      <c r="A691" s="9" t="s">
        <v>29</v>
      </c>
      <c r="B691" s="9" t="s">
        <v>30</v>
      </c>
      <c r="C691" s="36" t="s">
        <v>872</v>
      </c>
      <c r="D691" s="32"/>
      <c r="E691" s="29" t="s">
        <v>873</v>
      </c>
      <c r="F691" s="98">
        <f>F692</f>
        <v>0</v>
      </c>
      <c r="G691" s="98">
        <f>G692</f>
        <v>0</v>
      </c>
      <c r="H691" s="98">
        <f>H692</f>
        <v>0</v>
      </c>
      <c r="I691" s="122"/>
    </row>
    <row r="692" spans="1:9" s="8" customFormat="1" ht="22.5" hidden="1">
      <c r="A692" s="9" t="s">
        <v>29</v>
      </c>
      <c r="B692" s="9" t="s">
        <v>30</v>
      </c>
      <c r="C692" s="36" t="s">
        <v>872</v>
      </c>
      <c r="D692" s="32">
        <v>600</v>
      </c>
      <c r="E692" s="29" t="s">
        <v>325</v>
      </c>
      <c r="F692" s="98"/>
      <c r="G692" s="98"/>
      <c r="H692" s="98"/>
      <c r="I692" s="119"/>
    </row>
    <row r="693" spans="1:9" s="8" customFormat="1" ht="33.75" hidden="1">
      <c r="A693" s="9" t="s">
        <v>29</v>
      </c>
      <c r="B693" s="9" t="s">
        <v>30</v>
      </c>
      <c r="C693" s="36" t="s">
        <v>664</v>
      </c>
      <c r="D693" s="32"/>
      <c r="E693" s="29" t="s">
        <v>663</v>
      </c>
      <c r="F693" s="98">
        <f>F694</f>
        <v>0</v>
      </c>
      <c r="G693" s="98">
        <f>G694</f>
        <v>0</v>
      </c>
      <c r="H693" s="98">
        <f>H694</f>
        <v>0</v>
      </c>
      <c r="I693" s="122"/>
    </row>
    <row r="694" spans="1:9" s="8" customFormat="1" ht="22.5" hidden="1">
      <c r="A694" s="9" t="s">
        <v>29</v>
      </c>
      <c r="B694" s="9" t="s">
        <v>30</v>
      </c>
      <c r="C694" s="36" t="s">
        <v>664</v>
      </c>
      <c r="D694" s="32">
        <v>600</v>
      </c>
      <c r="E694" s="29" t="s">
        <v>325</v>
      </c>
      <c r="F694" s="98"/>
      <c r="G694" s="98"/>
      <c r="H694" s="98"/>
      <c r="I694" s="122"/>
    </row>
    <row r="695" spans="1:8" ht="12.75">
      <c r="A695" s="15" t="s">
        <v>29</v>
      </c>
      <c r="B695" s="15" t="s">
        <v>25</v>
      </c>
      <c r="C695" s="34"/>
      <c r="D695" s="15"/>
      <c r="E695" s="54" t="s">
        <v>26</v>
      </c>
      <c r="F695" s="107">
        <f aca="true" t="shared" si="100" ref="F695:H696">F696</f>
        <v>191885.8</v>
      </c>
      <c r="G695" s="107">
        <f t="shared" si="100"/>
        <v>203150</v>
      </c>
      <c r="H695" s="107">
        <f t="shared" si="100"/>
        <v>187597.49999999997</v>
      </c>
    </row>
    <row r="696" spans="1:8" ht="33.75">
      <c r="A696" s="9" t="s">
        <v>29</v>
      </c>
      <c r="B696" s="9" t="s">
        <v>25</v>
      </c>
      <c r="C696" s="36" t="s">
        <v>161</v>
      </c>
      <c r="D696" s="32"/>
      <c r="E696" s="31" t="s">
        <v>714</v>
      </c>
      <c r="F696" s="98">
        <f t="shared" si="100"/>
        <v>191885.8</v>
      </c>
      <c r="G696" s="98">
        <f t="shared" si="100"/>
        <v>203150</v>
      </c>
      <c r="H696" s="98">
        <f t="shared" si="100"/>
        <v>187597.49999999997</v>
      </c>
    </row>
    <row r="697" spans="1:8" ht="22.5">
      <c r="A697" s="6">
        <v>575</v>
      </c>
      <c r="B697" s="9" t="s">
        <v>25</v>
      </c>
      <c r="C697" s="84">
        <v>1220000000</v>
      </c>
      <c r="D697" s="33"/>
      <c r="E697" s="41" t="s">
        <v>96</v>
      </c>
      <c r="F697" s="98">
        <f>F698+F736</f>
        <v>191885.8</v>
      </c>
      <c r="G697" s="98">
        <f>G698+G736</f>
        <v>203150</v>
      </c>
      <c r="H697" s="98">
        <f>H698+H736</f>
        <v>187597.49999999997</v>
      </c>
    </row>
    <row r="698" spans="1:8" ht="22.5">
      <c r="A698" s="6">
        <v>575</v>
      </c>
      <c r="B698" s="9" t="s">
        <v>25</v>
      </c>
      <c r="C698" s="84">
        <v>1220100000</v>
      </c>
      <c r="D698" s="33"/>
      <c r="E698" s="31" t="s">
        <v>96</v>
      </c>
      <c r="F698" s="98">
        <f>F699+F713+F728+F733+F706</f>
        <v>190399</v>
      </c>
      <c r="G698" s="98">
        <f>G699+G713+G728+G733+G706</f>
        <v>201663.2</v>
      </c>
      <c r="H698" s="98">
        <f>H699+H713+H728+H733+H706</f>
        <v>185800.19999999998</v>
      </c>
    </row>
    <row r="699" spans="1:8" ht="12.75">
      <c r="A699" s="6">
        <v>575</v>
      </c>
      <c r="B699" s="9" t="s">
        <v>25</v>
      </c>
      <c r="C699" s="84">
        <v>1220120000</v>
      </c>
      <c r="D699" s="33"/>
      <c r="E699" s="28" t="s">
        <v>670</v>
      </c>
      <c r="F699" s="98">
        <f>F700+F702</f>
        <v>37993.16</v>
      </c>
      <c r="G699" s="98">
        <f>G700+G702</f>
        <v>36893.07</v>
      </c>
      <c r="H699" s="98">
        <f>H700+H702</f>
        <v>36906.62</v>
      </c>
    </row>
    <row r="700" spans="1:8" ht="12.75">
      <c r="A700" s="6">
        <v>575</v>
      </c>
      <c r="B700" s="9" t="s">
        <v>25</v>
      </c>
      <c r="C700" s="84">
        <v>1220120020</v>
      </c>
      <c r="D700" s="33"/>
      <c r="E700" s="31" t="s">
        <v>235</v>
      </c>
      <c r="F700" s="98">
        <f>F701</f>
        <v>36532.76</v>
      </c>
      <c r="G700" s="98">
        <f>G701</f>
        <v>36893.07</v>
      </c>
      <c r="H700" s="98">
        <f>H701</f>
        <v>36906.62</v>
      </c>
    </row>
    <row r="701" spans="1:8" ht="22.5">
      <c r="A701" s="6">
        <v>575</v>
      </c>
      <c r="B701" s="9" t="s">
        <v>25</v>
      </c>
      <c r="C701" s="84">
        <v>1220120020</v>
      </c>
      <c r="D701" s="32">
        <v>600</v>
      </c>
      <c r="E701" s="29" t="s">
        <v>325</v>
      </c>
      <c r="F701" s="98">
        <f>44856.5-7637.6-647.4-38.74</f>
        <v>36532.76</v>
      </c>
      <c r="G701" s="98">
        <f>45200-7637.6-647.4-21.93</f>
        <v>36893.07</v>
      </c>
      <c r="H701" s="98">
        <f>45200-7637.6-647.4-8.38</f>
        <v>36906.62</v>
      </c>
    </row>
    <row r="702" spans="1:8" ht="12.75">
      <c r="A702" s="6">
        <v>575</v>
      </c>
      <c r="B702" s="9" t="s">
        <v>25</v>
      </c>
      <c r="C702" s="84">
        <v>1220120030</v>
      </c>
      <c r="D702" s="32"/>
      <c r="E702" s="29" t="s">
        <v>160</v>
      </c>
      <c r="F702" s="98">
        <f>F703</f>
        <v>1460.4</v>
      </c>
      <c r="G702" s="98">
        <f>G703</f>
        <v>0</v>
      </c>
      <c r="H702" s="98">
        <f>H703</f>
        <v>0</v>
      </c>
    </row>
    <row r="703" spans="1:9" ht="22.5">
      <c r="A703" s="6">
        <v>575</v>
      </c>
      <c r="B703" s="9" t="s">
        <v>25</v>
      </c>
      <c r="C703" s="84">
        <v>1220120030</v>
      </c>
      <c r="D703" s="32">
        <v>600</v>
      </c>
      <c r="E703" s="29" t="s">
        <v>325</v>
      </c>
      <c r="F703" s="98">
        <f>1461-0.6</f>
        <v>1460.4</v>
      </c>
      <c r="G703" s="98">
        <v>0</v>
      </c>
      <c r="H703" s="98">
        <v>0</v>
      </c>
      <c r="I703" s="119"/>
    </row>
    <row r="704" spans="1:9" ht="22.5" hidden="1">
      <c r="A704" s="6">
        <v>575</v>
      </c>
      <c r="B704" s="9" t="s">
        <v>25</v>
      </c>
      <c r="C704" s="84">
        <v>1220120830</v>
      </c>
      <c r="D704" s="32"/>
      <c r="E704" s="29" t="s">
        <v>33</v>
      </c>
      <c r="F704" s="98">
        <f>F705</f>
        <v>0</v>
      </c>
      <c r="G704" s="98">
        <f>G705</f>
        <v>0</v>
      </c>
      <c r="H704" s="98">
        <f>H705</f>
        <v>0</v>
      </c>
      <c r="I704" s="122"/>
    </row>
    <row r="705" spans="1:9" ht="12.75" hidden="1">
      <c r="A705" s="6">
        <v>575</v>
      </c>
      <c r="B705" s="9" t="s">
        <v>25</v>
      </c>
      <c r="C705" s="84">
        <v>1220120830</v>
      </c>
      <c r="D705" s="9" t="s">
        <v>93</v>
      </c>
      <c r="E705" s="28" t="s">
        <v>94</v>
      </c>
      <c r="F705" s="98">
        <v>0</v>
      </c>
      <c r="G705" s="98">
        <v>0</v>
      </c>
      <c r="H705" s="98">
        <v>0</v>
      </c>
      <c r="I705" s="122"/>
    </row>
    <row r="706" spans="1:8" ht="33.75">
      <c r="A706" s="6">
        <v>575</v>
      </c>
      <c r="B706" s="9" t="s">
        <v>25</v>
      </c>
      <c r="C706" s="84" t="s">
        <v>215</v>
      </c>
      <c r="D706" s="32"/>
      <c r="E706" s="29" t="s">
        <v>299</v>
      </c>
      <c r="F706" s="98">
        <f>F707+F709+F711</f>
        <v>9256</v>
      </c>
      <c r="G706" s="98">
        <f>G707+G709+G711</f>
        <v>9855.1</v>
      </c>
      <c r="H706" s="98">
        <f>H707+H709+H711</f>
        <v>7637.6</v>
      </c>
    </row>
    <row r="707" spans="1:9" s="8" customFormat="1" ht="22.5">
      <c r="A707" s="6">
        <v>575</v>
      </c>
      <c r="B707" s="9" t="s">
        <v>25</v>
      </c>
      <c r="C707" s="84" t="s">
        <v>274</v>
      </c>
      <c r="D707" s="32"/>
      <c r="E707" s="29" t="s">
        <v>195</v>
      </c>
      <c r="F707" s="98">
        <f>F708</f>
        <v>7637.6</v>
      </c>
      <c r="G707" s="98">
        <f>G708</f>
        <v>7637.6</v>
      </c>
      <c r="H707" s="98">
        <f>H708</f>
        <v>7637.6</v>
      </c>
      <c r="I707" s="184"/>
    </row>
    <row r="708" spans="1:9" s="8" customFormat="1" ht="22.5">
      <c r="A708" s="6">
        <v>575</v>
      </c>
      <c r="B708" s="9" t="s">
        <v>25</v>
      </c>
      <c r="C708" s="84" t="s">
        <v>274</v>
      </c>
      <c r="D708" s="32">
        <v>600</v>
      </c>
      <c r="E708" s="29" t="s">
        <v>325</v>
      </c>
      <c r="F708" s="98">
        <v>7637.6</v>
      </c>
      <c r="G708" s="98">
        <v>7637.6</v>
      </c>
      <c r="H708" s="98">
        <v>7637.6</v>
      </c>
      <c r="I708" s="119"/>
    </row>
    <row r="709" spans="1:8" ht="45">
      <c r="A709" s="6">
        <v>575</v>
      </c>
      <c r="B709" s="9" t="s">
        <v>25</v>
      </c>
      <c r="C709" s="84" t="s">
        <v>485</v>
      </c>
      <c r="D709" s="32"/>
      <c r="E709" s="31" t="s">
        <v>486</v>
      </c>
      <c r="F709" s="98">
        <f>F710</f>
        <v>1618.3999999999996</v>
      </c>
      <c r="G709" s="98">
        <f>G710</f>
        <v>0</v>
      </c>
      <c r="H709" s="98">
        <f>H710</f>
        <v>0</v>
      </c>
    </row>
    <row r="710" spans="1:9" ht="22.5">
      <c r="A710" s="6">
        <v>575</v>
      </c>
      <c r="B710" s="9" t="s">
        <v>25</v>
      </c>
      <c r="C710" s="84" t="s">
        <v>485</v>
      </c>
      <c r="D710" s="32">
        <v>600</v>
      </c>
      <c r="E710" s="29" t="s">
        <v>325</v>
      </c>
      <c r="F710" s="98">
        <f>3770+1000+83.2+535.2-3770</f>
        <v>1618.3999999999996</v>
      </c>
      <c r="G710" s="98">
        <v>0</v>
      </c>
      <c r="H710" s="98">
        <v>0</v>
      </c>
      <c r="I710" s="119"/>
    </row>
    <row r="711" spans="1:8" ht="33.75">
      <c r="A711" s="6">
        <v>575</v>
      </c>
      <c r="B711" s="9" t="s">
        <v>25</v>
      </c>
      <c r="C711" s="84" t="s">
        <v>941</v>
      </c>
      <c r="D711" s="32"/>
      <c r="E711" s="29" t="s">
        <v>639</v>
      </c>
      <c r="F711" s="98">
        <f>F712</f>
        <v>0</v>
      </c>
      <c r="G711" s="98">
        <f>G712</f>
        <v>2217.5</v>
      </c>
      <c r="H711" s="98">
        <f>H712</f>
        <v>0</v>
      </c>
    </row>
    <row r="712" spans="1:9" ht="22.5">
      <c r="A712" s="6">
        <v>575</v>
      </c>
      <c r="B712" s="9" t="s">
        <v>25</v>
      </c>
      <c r="C712" s="84" t="s">
        <v>941</v>
      </c>
      <c r="D712" s="9" t="s">
        <v>64</v>
      </c>
      <c r="E712" s="29" t="s">
        <v>381</v>
      </c>
      <c r="F712" s="98">
        <v>0</v>
      </c>
      <c r="G712" s="98">
        <v>2217.5</v>
      </c>
      <c r="H712" s="98">
        <v>0</v>
      </c>
      <c r="I712" s="119"/>
    </row>
    <row r="713" spans="1:9" s="8" customFormat="1" ht="22.5">
      <c r="A713" s="6">
        <v>575</v>
      </c>
      <c r="B713" s="9" t="s">
        <v>25</v>
      </c>
      <c r="C713" s="84">
        <v>1220110000</v>
      </c>
      <c r="D713" s="33"/>
      <c r="E713" s="28" t="s">
        <v>262</v>
      </c>
      <c r="F713" s="98">
        <f>F718+F714+F716+F722+F720+F724+F726</f>
        <v>128242.09999999999</v>
      </c>
      <c r="G713" s="98">
        <f>G718+G714+G716+G722+G720+G724+G726</f>
        <v>126651.79999999999</v>
      </c>
      <c r="H713" s="98">
        <f>H718+H714+H716+H722+H720+H724+H726</f>
        <v>126651.79999999999</v>
      </c>
      <c r="I713" s="184"/>
    </row>
    <row r="714" spans="1:9" s="8" customFormat="1" ht="22.5">
      <c r="A714" s="6">
        <v>575</v>
      </c>
      <c r="B714" s="9" t="s">
        <v>25</v>
      </c>
      <c r="C714" s="84">
        <v>1220110250</v>
      </c>
      <c r="D714" s="33"/>
      <c r="E714" s="29" t="s">
        <v>528</v>
      </c>
      <c r="F714" s="98">
        <f>F715</f>
        <v>2208.2</v>
      </c>
      <c r="G714" s="98">
        <f>G715</f>
        <v>2208.2</v>
      </c>
      <c r="H714" s="98">
        <f>H715</f>
        <v>2208.2</v>
      </c>
      <c r="I714" s="122"/>
    </row>
    <row r="715" spans="1:9" s="8" customFormat="1" ht="22.5">
      <c r="A715" s="6">
        <v>575</v>
      </c>
      <c r="B715" s="9" t="s">
        <v>25</v>
      </c>
      <c r="C715" s="84">
        <v>1220110250</v>
      </c>
      <c r="D715" s="33">
        <v>600</v>
      </c>
      <c r="E715" s="29" t="s">
        <v>325</v>
      </c>
      <c r="F715" s="98">
        <v>2208.2</v>
      </c>
      <c r="G715" s="98">
        <v>2208.2</v>
      </c>
      <c r="H715" s="98">
        <v>2208.2</v>
      </c>
      <c r="I715" s="122"/>
    </row>
    <row r="716" spans="1:9" s="8" customFormat="1" ht="22.5">
      <c r="A716" s="6">
        <v>575</v>
      </c>
      <c r="B716" s="9" t="s">
        <v>25</v>
      </c>
      <c r="C716" s="84">
        <v>1220110440</v>
      </c>
      <c r="D716" s="33"/>
      <c r="E716" s="29" t="s">
        <v>529</v>
      </c>
      <c r="F716" s="98">
        <f>F717</f>
        <v>1614.9</v>
      </c>
      <c r="G716" s="98">
        <f>G717</f>
        <v>0</v>
      </c>
      <c r="H716" s="98">
        <f>H717</f>
        <v>0</v>
      </c>
      <c r="I716" s="122"/>
    </row>
    <row r="717" spans="1:9" s="8" customFormat="1" ht="22.5">
      <c r="A717" s="6">
        <v>575</v>
      </c>
      <c r="B717" s="9" t="s">
        <v>25</v>
      </c>
      <c r="C717" s="84">
        <v>1220110440</v>
      </c>
      <c r="D717" s="33">
        <v>600</v>
      </c>
      <c r="E717" s="29" t="s">
        <v>325</v>
      </c>
      <c r="F717" s="98">
        <v>1614.9</v>
      </c>
      <c r="G717" s="98">
        <v>0</v>
      </c>
      <c r="H717" s="98">
        <v>0</v>
      </c>
      <c r="I717" s="122"/>
    </row>
    <row r="718" spans="1:9" s="8" customFormat="1" ht="67.5">
      <c r="A718" s="6">
        <v>575</v>
      </c>
      <c r="B718" s="9" t="s">
        <v>25</v>
      </c>
      <c r="C718" s="84">
        <v>1220110750</v>
      </c>
      <c r="D718" s="33"/>
      <c r="E718" s="109" t="s">
        <v>91</v>
      </c>
      <c r="F718" s="98">
        <f>F719</f>
        <v>124419</v>
      </c>
      <c r="G718" s="98">
        <f>G719</f>
        <v>124443.59999999999</v>
      </c>
      <c r="H718" s="98">
        <f>H719</f>
        <v>124443.59999999999</v>
      </c>
      <c r="I718" s="184"/>
    </row>
    <row r="719" spans="1:9" s="8" customFormat="1" ht="21.75" customHeight="1">
      <c r="A719" s="6">
        <v>575</v>
      </c>
      <c r="B719" s="9" t="s">
        <v>25</v>
      </c>
      <c r="C719" s="84">
        <v>1220110750</v>
      </c>
      <c r="D719" s="33">
        <v>600</v>
      </c>
      <c r="E719" s="29" t="s">
        <v>343</v>
      </c>
      <c r="F719" s="98">
        <f>124420-1</f>
        <v>124419</v>
      </c>
      <c r="G719" s="98">
        <f>124443.7-0.1</f>
        <v>124443.59999999999</v>
      </c>
      <c r="H719" s="98">
        <f>124443.7-0.1</f>
        <v>124443.59999999999</v>
      </c>
      <c r="I719" s="119"/>
    </row>
    <row r="720" spans="1:9" s="8" customFormat="1" ht="22.5" hidden="1">
      <c r="A720" s="6">
        <v>575</v>
      </c>
      <c r="B720" s="9" t="s">
        <v>25</v>
      </c>
      <c r="C720" s="84">
        <v>1220110920</v>
      </c>
      <c r="D720" s="32"/>
      <c r="E720" s="29" t="s">
        <v>527</v>
      </c>
      <c r="F720" s="98">
        <f>F721</f>
        <v>0</v>
      </c>
      <c r="G720" s="98">
        <f>G721</f>
        <v>0</v>
      </c>
      <c r="H720" s="98">
        <f>H721</f>
        <v>0</v>
      </c>
      <c r="I720" s="122"/>
    </row>
    <row r="721" spans="1:9" s="8" customFormat="1" ht="22.5" hidden="1">
      <c r="A721" s="6">
        <v>575</v>
      </c>
      <c r="B721" s="9" t="s">
        <v>25</v>
      </c>
      <c r="C721" s="84">
        <v>1220110920</v>
      </c>
      <c r="D721" s="32">
        <v>600</v>
      </c>
      <c r="E721" s="29" t="s">
        <v>325</v>
      </c>
      <c r="F721" s="98"/>
      <c r="G721" s="98"/>
      <c r="H721" s="98"/>
      <c r="I721" s="122"/>
    </row>
    <row r="722" spans="1:9" s="8" customFormat="1" ht="22.5" hidden="1">
      <c r="A722" s="6">
        <v>575</v>
      </c>
      <c r="B722" s="9" t="s">
        <v>25</v>
      </c>
      <c r="C722" s="84">
        <v>1220111330</v>
      </c>
      <c r="D722" s="33"/>
      <c r="E722" s="28" t="s">
        <v>640</v>
      </c>
      <c r="F722" s="98">
        <f>F723</f>
        <v>0</v>
      </c>
      <c r="G722" s="98">
        <f>G723</f>
        <v>0</v>
      </c>
      <c r="H722" s="98">
        <f>H723</f>
        <v>0</v>
      </c>
      <c r="I722" s="122"/>
    </row>
    <row r="723" spans="1:9" s="8" customFormat="1" ht="22.5" hidden="1">
      <c r="A723" s="6">
        <v>575</v>
      </c>
      <c r="B723" s="9" t="s">
        <v>25</v>
      </c>
      <c r="C723" s="84">
        <v>1220111330</v>
      </c>
      <c r="D723" s="33">
        <v>600</v>
      </c>
      <c r="E723" s="29" t="s">
        <v>343</v>
      </c>
      <c r="F723" s="98"/>
      <c r="G723" s="98"/>
      <c r="H723" s="98"/>
      <c r="I723" s="122"/>
    </row>
    <row r="724" spans="1:9" s="8" customFormat="1" ht="33.75" hidden="1">
      <c r="A724" s="6">
        <v>575</v>
      </c>
      <c r="B724" s="9" t="s">
        <v>25</v>
      </c>
      <c r="C724" s="84">
        <v>1220111390</v>
      </c>
      <c r="D724" s="33"/>
      <c r="E724" s="29" t="s">
        <v>663</v>
      </c>
      <c r="F724" s="98">
        <f>F725</f>
        <v>0</v>
      </c>
      <c r="G724" s="98">
        <f>G725</f>
        <v>0</v>
      </c>
      <c r="H724" s="98">
        <f>H725</f>
        <v>0</v>
      </c>
      <c r="I724" s="122"/>
    </row>
    <row r="725" spans="1:9" s="8" customFormat="1" ht="22.5" hidden="1">
      <c r="A725" s="6">
        <v>575</v>
      </c>
      <c r="B725" s="9" t="s">
        <v>25</v>
      </c>
      <c r="C725" s="84">
        <v>1220111390</v>
      </c>
      <c r="D725" s="33">
        <v>600</v>
      </c>
      <c r="E725" s="29" t="s">
        <v>343</v>
      </c>
      <c r="F725" s="98"/>
      <c r="G725" s="98"/>
      <c r="H725" s="98"/>
      <c r="I725" s="122"/>
    </row>
    <row r="726" spans="1:9" s="8" customFormat="1" ht="22.5" hidden="1">
      <c r="A726" s="6">
        <v>575</v>
      </c>
      <c r="B726" s="9" t="s">
        <v>25</v>
      </c>
      <c r="C726" s="84">
        <v>1220118000</v>
      </c>
      <c r="D726" s="33"/>
      <c r="E726" s="28" t="s">
        <v>861</v>
      </c>
      <c r="F726" s="98">
        <f>F727</f>
        <v>0</v>
      </c>
      <c r="G726" s="98">
        <f>G727</f>
        <v>0</v>
      </c>
      <c r="H726" s="98">
        <f>H727</f>
        <v>0</v>
      </c>
      <c r="I726" s="122"/>
    </row>
    <row r="727" spans="1:9" s="8" customFormat="1" ht="22.5" hidden="1">
      <c r="A727" s="6">
        <v>575</v>
      </c>
      <c r="B727" s="9" t="s">
        <v>25</v>
      </c>
      <c r="C727" s="84">
        <v>1220118000</v>
      </c>
      <c r="D727" s="33">
        <v>600</v>
      </c>
      <c r="E727" s="29" t="s">
        <v>343</v>
      </c>
      <c r="F727" s="98"/>
      <c r="G727" s="98"/>
      <c r="H727" s="98"/>
      <c r="I727" s="122"/>
    </row>
    <row r="728" spans="1:9" s="8" customFormat="1" ht="33.75">
      <c r="A728" s="6">
        <v>575</v>
      </c>
      <c r="B728" s="9" t="s">
        <v>25</v>
      </c>
      <c r="C728" s="84" t="s">
        <v>615</v>
      </c>
      <c r="D728" s="33"/>
      <c r="E728" s="28" t="s">
        <v>318</v>
      </c>
      <c r="F728" s="98">
        <f>F729+F731</f>
        <v>6861.339999999999</v>
      </c>
      <c r="G728" s="98">
        <f>G729+G731</f>
        <v>20216.83</v>
      </c>
      <c r="H728" s="98">
        <f>H729+H731</f>
        <v>6557.78</v>
      </c>
      <c r="I728" s="122"/>
    </row>
    <row r="729" spans="1:9" s="8" customFormat="1" ht="33.75">
      <c r="A729" s="6">
        <v>575</v>
      </c>
      <c r="B729" s="9" t="s">
        <v>25</v>
      </c>
      <c r="C729" s="84" t="s">
        <v>850</v>
      </c>
      <c r="D729" s="33"/>
      <c r="E729" s="28" t="s">
        <v>616</v>
      </c>
      <c r="F729" s="98">
        <f>F730</f>
        <v>6861.339999999999</v>
      </c>
      <c r="G729" s="98">
        <f>G730</f>
        <v>6693.23</v>
      </c>
      <c r="H729" s="98">
        <f>H730</f>
        <v>6557.78</v>
      </c>
      <c r="I729" s="122"/>
    </row>
    <row r="730" spans="1:9" s="8" customFormat="1" ht="22.5">
      <c r="A730" s="6">
        <v>575</v>
      </c>
      <c r="B730" s="9" t="s">
        <v>25</v>
      </c>
      <c r="C730" s="84" t="s">
        <v>850</v>
      </c>
      <c r="D730" s="33">
        <v>600</v>
      </c>
      <c r="E730" s="29" t="s">
        <v>343</v>
      </c>
      <c r="F730" s="98">
        <f>420+227.4+6175.2+38.74</f>
        <v>6861.339999999999</v>
      </c>
      <c r="G730" s="98">
        <f>647.4+6023.9+21.93</f>
        <v>6693.23</v>
      </c>
      <c r="H730" s="98">
        <f>647.4+5902+8.38</f>
        <v>6557.78</v>
      </c>
      <c r="I730" s="122"/>
    </row>
    <row r="731" spans="1:9" s="8" customFormat="1" ht="22.5">
      <c r="A731" s="6">
        <v>575</v>
      </c>
      <c r="B731" s="9" t="s">
        <v>25</v>
      </c>
      <c r="C731" s="84" t="s">
        <v>942</v>
      </c>
      <c r="D731" s="33"/>
      <c r="E731" s="28" t="s">
        <v>943</v>
      </c>
      <c r="F731" s="98">
        <f>F732</f>
        <v>0</v>
      </c>
      <c r="G731" s="98">
        <f>G732</f>
        <v>13523.6</v>
      </c>
      <c r="H731" s="98">
        <f>H732</f>
        <v>0</v>
      </c>
      <c r="I731" s="122"/>
    </row>
    <row r="732" spans="1:9" s="8" customFormat="1" ht="22.5">
      <c r="A732" s="6">
        <v>575</v>
      </c>
      <c r="B732" s="9" t="s">
        <v>25</v>
      </c>
      <c r="C732" s="84" t="s">
        <v>942</v>
      </c>
      <c r="D732" s="33">
        <v>200</v>
      </c>
      <c r="E732" s="29" t="s">
        <v>381</v>
      </c>
      <c r="F732" s="98">
        <v>0</v>
      </c>
      <c r="G732" s="98">
        <v>13523.6</v>
      </c>
      <c r="H732" s="98">
        <v>0</v>
      </c>
      <c r="I732" s="122"/>
    </row>
    <row r="733" spans="1:9" s="8" customFormat="1" ht="33.75">
      <c r="A733" s="6">
        <v>575</v>
      </c>
      <c r="B733" s="9" t="s">
        <v>25</v>
      </c>
      <c r="C733" s="84">
        <v>1220150000</v>
      </c>
      <c r="D733" s="33"/>
      <c r="E733" s="28" t="s">
        <v>281</v>
      </c>
      <c r="F733" s="98">
        <f aca="true" t="shared" si="101" ref="F733:H734">F734</f>
        <v>8046.4</v>
      </c>
      <c r="G733" s="98">
        <f t="shared" si="101"/>
        <v>8046.4</v>
      </c>
      <c r="H733" s="98">
        <f t="shared" si="101"/>
        <v>8046.4</v>
      </c>
      <c r="I733" s="122"/>
    </row>
    <row r="734" spans="1:9" s="8" customFormat="1" ht="33.75">
      <c r="A734" s="6">
        <v>575</v>
      </c>
      <c r="B734" s="9" t="s">
        <v>25</v>
      </c>
      <c r="C734" s="84">
        <v>1220153031</v>
      </c>
      <c r="D734" s="33"/>
      <c r="E734" s="28" t="s">
        <v>617</v>
      </c>
      <c r="F734" s="98">
        <f t="shared" si="101"/>
        <v>8046.4</v>
      </c>
      <c r="G734" s="98">
        <f t="shared" si="101"/>
        <v>8046.4</v>
      </c>
      <c r="H734" s="98">
        <f t="shared" si="101"/>
        <v>8046.4</v>
      </c>
      <c r="I734" s="122"/>
    </row>
    <row r="735" spans="1:9" s="8" customFormat="1" ht="22.5">
      <c r="A735" s="6">
        <v>575</v>
      </c>
      <c r="B735" s="9" t="s">
        <v>25</v>
      </c>
      <c r="C735" s="84">
        <v>1220153031</v>
      </c>
      <c r="D735" s="33">
        <v>600</v>
      </c>
      <c r="E735" s="29" t="s">
        <v>343</v>
      </c>
      <c r="F735" s="98">
        <v>8046.4</v>
      </c>
      <c r="G735" s="98">
        <v>8046.4</v>
      </c>
      <c r="H735" s="98">
        <v>8046.4</v>
      </c>
      <c r="I735" s="122"/>
    </row>
    <row r="736" spans="1:9" s="8" customFormat="1" ht="12.75">
      <c r="A736" s="6">
        <v>575</v>
      </c>
      <c r="B736" s="9" t="s">
        <v>25</v>
      </c>
      <c r="C736" s="84" t="s">
        <v>874</v>
      </c>
      <c r="D736" s="33"/>
      <c r="E736" s="28" t="s">
        <v>875</v>
      </c>
      <c r="F736" s="98">
        <f>F737</f>
        <v>1486.8000000000002</v>
      </c>
      <c r="G736" s="98">
        <f aca="true" t="shared" si="102" ref="G736:H739">G737</f>
        <v>1486.8000000000002</v>
      </c>
      <c r="H736" s="98">
        <f t="shared" si="102"/>
        <v>1797.3000000000002</v>
      </c>
      <c r="I736" s="122"/>
    </row>
    <row r="737" spans="1:9" s="8" customFormat="1" ht="22.5">
      <c r="A737" s="6">
        <v>575</v>
      </c>
      <c r="B737" s="9" t="s">
        <v>25</v>
      </c>
      <c r="C737" s="84" t="s">
        <v>876</v>
      </c>
      <c r="D737" s="33"/>
      <c r="E737" s="28" t="s">
        <v>877</v>
      </c>
      <c r="F737" s="98">
        <f>F738</f>
        <v>1486.8000000000002</v>
      </c>
      <c r="G737" s="98">
        <f t="shared" si="102"/>
        <v>1486.8000000000002</v>
      </c>
      <c r="H737" s="98">
        <f t="shared" si="102"/>
        <v>1797.3000000000002</v>
      </c>
      <c r="I737" s="122"/>
    </row>
    <row r="738" spans="1:9" s="8" customFormat="1" ht="33.75">
      <c r="A738" s="6">
        <v>575</v>
      </c>
      <c r="B738" s="9" t="s">
        <v>25</v>
      </c>
      <c r="C738" s="84" t="s">
        <v>878</v>
      </c>
      <c r="D738" s="33"/>
      <c r="E738" s="28" t="s">
        <v>281</v>
      </c>
      <c r="F738" s="98">
        <f>F739</f>
        <v>1486.8000000000002</v>
      </c>
      <c r="G738" s="98">
        <f t="shared" si="102"/>
        <v>1486.8000000000002</v>
      </c>
      <c r="H738" s="98">
        <f t="shared" si="102"/>
        <v>1797.3000000000002</v>
      </c>
      <c r="I738" s="122"/>
    </row>
    <row r="739" spans="1:9" s="8" customFormat="1" ht="45">
      <c r="A739" s="6">
        <v>575</v>
      </c>
      <c r="B739" s="9" t="s">
        <v>25</v>
      </c>
      <c r="C739" s="84" t="s">
        <v>879</v>
      </c>
      <c r="D739" s="33"/>
      <c r="E739" s="28" t="s">
        <v>880</v>
      </c>
      <c r="F739" s="98">
        <f>F740</f>
        <v>1486.8000000000002</v>
      </c>
      <c r="G739" s="98">
        <f t="shared" si="102"/>
        <v>1486.8000000000002</v>
      </c>
      <c r="H739" s="98">
        <f t="shared" si="102"/>
        <v>1797.3000000000002</v>
      </c>
      <c r="I739" s="122"/>
    </row>
    <row r="740" spans="1:9" s="8" customFormat="1" ht="22.5">
      <c r="A740" s="6">
        <v>575</v>
      </c>
      <c r="B740" s="9" t="s">
        <v>25</v>
      </c>
      <c r="C740" s="84" t="s">
        <v>879</v>
      </c>
      <c r="D740" s="33">
        <v>600</v>
      </c>
      <c r="E740" s="29" t="s">
        <v>343</v>
      </c>
      <c r="F740" s="98">
        <f>1351.4+135.4</f>
        <v>1486.8000000000002</v>
      </c>
      <c r="G740" s="98">
        <f>1351.4+135.4</f>
        <v>1486.8000000000002</v>
      </c>
      <c r="H740" s="98">
        <f>1351.4+445.9</f>
        <v>1797.3000000000002</v>
      </c>
      <c r="I740" s="122"/>
    </row>
    <row r="741" spans="1:9" s="83" customFormat="1" ht="12.75">
      <c r="A741" s="10">
        <v>575</v>
      </c>
      <c r="B741" s="15" t="s">
        <v>379</v>
      </c>
      <c r="C741" s="35"/>
      <c r="D741" s="110"/>
      <c r="E741" s="30" t="s">
        <v>380</v>
      </c>
      <c r="F741" s="107">
        <f aca="true" t="shared" si="103" ref="F741:H742">F742</f>
        <v>10425.059999999998</v>
      </c>
      <c r="G741" s="107">
        <f t="shared" si="103"/>
        <v>10397.4</v>
      </c>
      <c r="H741" s="107">
        <f t="shared" si="103"/>
        <v>10397.4</v>
      </c>
      <c r="I741" s="189"/>
    </row>
    <row r="742" spans="1:9" s="8" customFormat="1" ht="33.75">
      <c r="A742" s="6">
        <v>575</v>
      </c>
      <c r="B742" s="9" t="s">
        <v>379</v>
      </c>
      <c r="C742" s="36" t="s">
        <v>161</v>
      </c>
      <c r="D742" s="32"/>
      <c r="E742" s="31" t="s">
        <v>714</v>
      </c>
      <c r="F742" s="98">
        <f t="shared" si="103"/>
        <v>10425.059999999998</v>
      </c>
      <c r="G742" s="98">
        <f t="shared" si="103"/>
        <v>10397.4</v>
      </c>
      <c r="H742" s="98">
        <f t="shared" si="103"/>
        <v>10397.4</v>
      </c>
      <c r="I742" s="184"/>
    </row>
    <row r="743" spans="1:8" ht="22.5">
      <c r="A743" s="6">
        <v>575</v>
      </c>
      <c r="B743" s="9" t="s">
        <v>379</v>
      </c>
      <c r="C743" s="84">
        <v>1230000000</v>
      </c>
      <c r="D743" s="33"/>
      <c r="E743" s="39" t="s">
        <v>118</v>
      </c>
      <c r="F743" s="98">
        <f>F744</f>
        <v>10425.059999999998</v>
      </c>
      <c r="G743" s="98">
        <f>G744</f>
        <v>10397.4</v>
      </c>
      <c r="H743" s="98">
        <f>H744</f>
        <v>10397.4</v>
      </c>
    </row>
    <row r="744" spans="1:8" ht="22.5">
      <c r="A744" s="6">
        <v>575</v>
      </c>
      <c r="B744" s="9" t="s">
        <v>379</v>
      </c>
      <c r="C744" s="84">
        <v>1230100000</v>
      </c>
      <c r="D744" s="33"/>
      <c r="E744" s="28" t="s">
        <v>236</v>
      </c>
      <c r="F744" s="98">
        <f>F745+F757+F754</f>
        <v>10425.059999999998</v>
      </c>
      <c r="G744" s="98">
        <f>G745+G757+G754</f>
        <v>10397.4</v>
      </c>
      <c r="H744" s="98">
        <f>H745+H757+H754</f>
        <v>10397.4</v>
      </c>
    </row>
    <row r="745" spans="1:8" ht="12.75">
      <c r="A745" s="6">
        <v>575</v>
      </c>
      <c r="B745" s="9" t="s">
        <v>379</v>
      </c>
      <c r="C745" s="84">
        <v>1230120000</v>
      </c>
      <c r="D745" s="33"/>
      <c r="E745" s="28" t="s">
        <v>670</v>
      </c>
      <c r="F745" s="98">
        <f>F749+F751+F746</f>
        <v>7193.359999999999</v>
      </c>
      <c r="G745" s="98">
        <f>G749+G751+G746</f>
        <v>7165.7</v>
      </c>
      <c r="H745" s="98">
        <f>H749+H751+H746</f>
        <v>7165.7</v>
      </c>
    </row>
    <row r="746" spans="1:8" ht="22.5">
      <c r="A746" s="6">
        <v>575</v>
      </c>
      <c r="B746" s="9" t="s">
        <v>379</v>
      </c>
      <c r="C746" s="84">
        <v>1230120010</v>
      </c>
      <c r="D746" s="33"/>
      <c r="E746" s="28" t="s">
        <v>661</v>
      </c>
      <c r="F746" s="98">
        <f>F747+F748</f>
        <v>1261.4</v>
      </c>
      <c r="G746" s="98">
        <f>G747+G748</f>
        <v>0</v>
      </c>
      <c r="H746" s="98">
        <f>H747+H748</f>
        <v>0</v>
      </c>
    </row>
    <row r="747" spans="1:8" ht="22.5">
      <c r="A747" s="6">
        <v>575</v>
      </c>
      <c r="B747" s="9" t="s">
        <v>379</v>
      </c>
      <c r="C747" s="84">
        <v>1230120010</v>
      </c>
      <c r="D747" s="33">
        <v>600</v>
      </c>
      <c r="E747" s="29" t="s">
        <v>343</v>
      </c>
      <c r="F747" s="98">
        <f>1193.8+60.2</f>
        <v>1254</v>
      </c>
      <c r="G747" s="98">
        <v>0</v>
      </c>
      <c r="H747" s="98">
        <v>0</v>
      </c>
    </row>
    <row r="748" spans="1:9" ht="12.75">
      <c r="A748" s="6">
        <v>575</v>
      </c>
      <c r="B748" s="9" t="s">
        <v>379</v>
      </c>
      <c r="C748" s="84">
        <v>1230120010</v>
      </c>
      <c r="D748" s="36" t="s">
        <v>93</v>
      </c>
      <c r="E748" s="28" t="s">
        <v>94</v>
      </c>
      <c r="F748" s="98">
        <v>7.4</v>
      </c>
      <c r="G748" s="98">
        <v>0</v>
      </c>
      <c r="H748" s="98">
        <v>0</v>
      </c>
      <c r="I748" s="119"/>
    </row>
    <row r="749" spans="1:8" ht="12.75">
      <c r="A749" s="6">
        <v>575</v>
      </c>
      <c r="B749" s="9" t="s">
        <v>379</v>
      </c>
      <c r="C749" s="84">
        <v>1230120020</v>
      </c>
      <c r="D749" s="33"/>
      <c r="E749" s="28" t="s">
        <v>235</v>
      </c>
      <c r="F749" s="98">
        <f>F750</f>
        <v>5811.759999999999</v>
      </c>
      <c r="G749" s="98">
        <f>G750</f>
        <v>7165.7</v>
      </c>
      <c r="H749" s="98">
        <f>H750</f>
        <v>7165.7</v>
      </c>
    </row>
    <row r="750" spans="1:8" ht="22.5">
      <c r="A750" s="6">
        <v>575</v>
      </c>
      <c r="B750" s="9" t="s">
        <v>379</v>
      </c>
      <c r="C750" s="84">
        <v>1230120020</v>
      </c>
      <c r="D750" s="33">
        <v>600</v>
      </c>
      <c r="E750" s="29" t="s">
        <v>343</v>
      </c>
      <c r="F750" s="98">
        <f>6639.9-32.3-1193.8+397.96</f>
        <v>5811.759999999999</v>
      </c>
      <c r="G750" s="98">
        <f>6800-32.3+398</f>
        <v>7165.7</v>
      </c>
      <c r="H750" s="98">
        <f>6800-32.3+398</f>
        <v>7165.7</v>
      </c>
    </row>
    <row r="751" spans="1:8" ht="12.75">
      <c r="A751" s="6">
        <v>575</v>
      </c>
      <c r="B751" s="9" t="s">
        <v>379</v>
      </c>
      <c r="C751" s="84">
        <v>1230120030</v>
      </c>
      <c r="D751" s="33"/>
      <c r="E751" s="31" t="s">
        <v>233</v>
      </c>
      <c r="F751" s="98">
        <f aca="true" t="shared" si="104" ref="F751:H752">F752</f>
        <v>120.2</v>
      </c>
      <c r="G751" s="98">
        <f t="shared" si="104"/>
        <v>0</v>
      </c>
      <c r="H751" s="98">
        <f t="shared" si="104"/>
        <v>0</v>
      </c>
    </row>
    <row r="752" spans="1:8" ht="12.75">
      <c r="A752" s="6">
        <v>575</v>
      </c>
      <c r="B752" s="9" t="s">
        <v>379</v>
      </c>
      <c r="C752" s="84">
        <v>1230120030</v>
      </c>
      <c r="D752" s="33"/>
      <c r="E752" s="29" t="s">
        <v>160</v>
      </c>
      <c r="F752" s="98">
        <f t="shared" si="104"/>
        <v>120.2</v>
      </c>
      <c r="G752" s="98">
        <f t="shared" si="104"/>
        <v>0</v>
      </c>
      <c r="H752" s="98">
        <f t="shared" si="104"/>
        <v>0</v>
      </c>
    </row>
    <row r="753" spans="1:9" ht="22.5">
      <c r="A753" s="6">
        <v>575</v>
      </c>
      <c r="B753" s="9" t="s">
        <v>379</v>
      </c>
      <c r="C753" s="84">
        <v>1230120030</v>
      </c>
      <c r="D753" s="33">
        <v>600</v>
      </c>
      <c r="E753" s="29" t="s">
        <v>343</v>
      </c>
      <c r="F753" s="98">
        <f>120.2</f>
        <v>120.2</v>
      </c>
      <c r="G753" s="98">
        <v>0</v>
      </c>
      <c r="H753" s="98">
        <v>0</v>
      </c>
      <c r="I753" s="119"/>
    </row>
    <row r="754" spans="1:8" ht="33.75">
      <c r="A754" s="6">
        <v>575</v>
      </c>
      <c r="B754" s="9" t="s">
        <v>379</v>
      </c>
      <c r="C754" s="36" t="s">
        <v>550</v>
      </c>
      <c r="D754" s="9"/>
      <c r="E754" s="29" t="s">
        <v>299</v>
      </c>
      <c r="F754" s="98">
        <f aca="true" t="shared" si="105" ref="F754:H755">F755</f>
        <v>32.3</v>
      </c>
      <c r="G754" s="98">
        <f t="shared" si="105"/>
        <v>32.3</v>
      </c>
      <c r="H754" s="98">
        <f t="shared" si="105"/>
        <v>32.3</v>
      </c>
    </row>
    <row r="755" spans="1:8" ht="33.75">
      <c r="A755" s="6">
        <v>575</v>
      </c>
      <c r="B755" s="9" t="s">
        <v>379</v>
      </c>
      <c r="C755" s="36" t="s">
        <v>551</v>
      </c>
      <c r="D755" s="9"/>
      <c r="E755" s="28" t="s">
        <v>793</v>
      </c>
      <c r="F755" s="98">
        <f t="shared" si="105"/>
        <v>32.3</v>
      </c>
      <c r="G755" s="98">
        <f t="shared" si="105"/>
        <v>32.3</v>
      </c>
      <c r="H755" s="98">
        <f t="shared" si="105"/>
        <v>32.3</v>
      </c>
    </row>
    <row r="756" spans="1:9" ht="22.5">
      <c r="A756" s="6">
        <v>575</v>
      </c>
      <c r="B756" s="9" t="s">
        <v>379</v>
      </c>
      <c r="C756" s="36" t="s">
        <v>551</v>
      </c>
      <c r="D756" s="9" t="s">
        <v>95</v>
      </c>
      <c r="E756" s="29" t="s">
        <v>325</v>
      </c>
      <c r="F756" s="98">
        <v>32.3</v>
      </c>
      <c r="G756" s="98">
        <v>32.3</v>
      </c>
      <c r="H756" s="98">
        <v>32.3</v>
      </c>
      <c r="I756" s="119"/>
    </row>
    <row r="757" spans="1:8" ht="22.5">
      <c r="A757" s="6">
        <v>575</v>
      </c>
      <c r="B757" s="9" t="s">
        <v>379</v>
      </c>
      <c r="C757" s="84">
        <v>1230110000</v>
      </c>
      <c r="D757" s="32"/>
      <c r="E757" s="28" t="s">
        <v>262</v>
      </c>
      <c r="F757" s="98">
        <f>F758+F760+F762</f>
        <v>3199.3999999999996</v>
      </c>
      <c r="G757" s="98">
        <f>G758+G760+G762</f>
        <v>3199.4</v>
      </c>
      <c r="H757" s="98">
        <f>H758+H760+H762</f>
        <v>3199.4</v>
      </c>
    </row>
    <row r="758" spans="1:8" ht="33.75">
      <c r="A758" s="6">
        <v>575</v>
      </c>
      <c r="B758" s="9" t="s">
        <v>379</v>
      </c>
      <c r="C758" s="84">
        <v>1230110690</v>
      </c>
      <c r="D758" s="32"/>
      <c r="E758" s="29" t="s">
        <v>530</v>
      </c>
      <c r="F758" s="98">
        <f>F759</f>
        <v>3199.3999999999996</v>
      </c>
      <c r="G758" s="98">
        <f>G759</f>
        <v>3199.4</v>
      </c>
      <c r="H758" s="98">
        <f>H759</f>
        <v>3199.4</v>
      </c>
    </row>
    <row r="759" spans="1:9" ht="21" customHeight="1">
      <c r="A759" s="6">
        <v>575</v>
      </c>
      <c r="B759" s="9" t="s">
        <v>379</v>
      </c>
      <c r="C759" s="84">
        <v>1230110690</v>
      </c>
      <c r="D759" s="33">
        <v>600</v>
      </c>
      <c r="E759" s="29" t="s">
        <v>343</v>
      </c>
      <c r="F759" s="98">
        <f>1641.8+1557.6</f>
        <v>3199.3999999999996</v>
      </c>
      <c r="G759" s="98">
        <v>3199.4</v>
      </c>
      <c r="H759" s="98">
        <v>3199.4</v>
      </c>
      <c r="I759" s="119"/>
    </row>
    <row r="760" spans="1:9" ht="22.5" hidden="1">
      <c r="A760" s="6">
        <v>575</v>
      </c>
      <c r="B760" s="9" t="s">
        <v>379</v>
      </c>
      <c r="C760" s="84">
        <v>1230110920</v>
      </c>
      <c r="D760" s="32"/>
      <c r="E760" s="29" t="s">
        <v>527</v>
      </c>
      <c r="F760" s="98">
        <f>F761</f>
        <v>0</v>
      </c>
      <c r="G760" s="98">
        <f>G761</f>
        <v>0</v>
      </c>
      <c r="H760" s="98">
        <f>H761</f>
        <v>0</v>
      </c>
      <c r="I760" s="122"/>
    </row>
    <row r="761" spans="1:9" ht="22.5" hidden="1">
      <c r="A761" s="6">
        <v>575</v>
      </c>
      <c r="B761" s="9" t="s">
        <v>379</v>
      </c>
      <c r="C761" s="84">
        <v>1230110920</v>
      </c>
      <c r="D761" s="32">
        <v>600</v>
      </c>
      <c r="E761" s="29" t="s">
        <v>325</v>
      </c>
      <c r="F761" s="98">
        <v>0</v>
      </c>
      <c r="G761" s="98">
        <v>0</v>
      </c>
      <c r="H761" s="98">
        <v>0</v>
      </c>
      <c r="I761" s="122"/>
    </row>
    <row r="762" spans="1:9" ht="33.75" hidden="1">
      <c r="A762" s="6">
        <v>575</v>
      </c>
      <c r="B762" s="9" t="s">
        <v>379</v>
      </c>
      <c r="C762" s="84">
        <v>1230111390</v>
      </c>
      <c r="D762" s="32"/>
      <c r="E762" s="29" t="s">
        <v>663</v>
      </c>
      <c r="F762" s="98">
        <f>F763</f>
        <v>0</v>
      </c>
      <c r="G762" s="98">
        <f>G763</f>
        <v>0</v>
      </c>
      <c r="H762" s="98">
        <f>H763</f>
        <v>0</v>
      </c>
      <c r="I762" s="122"/>
    </row>
    <row r="763" spans="1:9" ht="22.5" hidden="1">
      <c r="A763" s="6">
        <v>575</v>
      </c>
      <c r="B763" s="9" t="s">
        <v>379</v>
      </c>
      <c r="C763" s="84">
        <v>1230111390</v>
      </c>
      <c r="D763" s="32">
        <v>600</v>
      </c>
      <c r="E763" s="29" t="s">
        <v>325</v>
      </c>
      <c r="F763" s="98">
        <v>0</v>
      </c>
      <c r="G763" s="98">
        <v>0</v>
      </c>
      <c r="H763" s="98">
        <v>0</v>
      </c>
      <c r="I763" s="122"/>
    </row>
    <row r="764" spans="1:8" ht="22.5">
      <c r="A764" s="10">
        <v>575</v>
      </c>
      <c r="B764" s="15" t="s">
        <v>34</v>
      </c>
      <c r="C764" s="35"/>
      <c r="D764" s="10"/>
      <c r="E764" s="27" t="s">
        <v>49</v>
      </c>
      <c r="F764" s="93">
        <f aca="true" t="shared" si="106" ref="F764:H769">F765</f>
        <v>70</v>
      </c>
      <c r="G764" s="93">
        <f t="shared" si="106"/>
        <v>70</v>
      </c>
      <c r="H764" s="93">
        <f t="shared" si="106"/>
        <v>70</v>
      </c>
    </row>
    <row r="765" spans="1:8" ht="33.75">
      <c r="A765" s="6">
        <v>575</v>
      </c>
      <c r="B765" s="9" t="s">
        <v>34</v>
      </c>
      <c r="C765" s="84">
        <v>1200000000</v>
      </c>
      <c r="D765" s="10"/>
      <c r="E765" s="31" t="s">
        <v>714</v>
      </c>
      <c r="F765" s="95">
        <f t="shared" si="106"/>
        <v>70</v>
      </c>
      <c r="G765" s="95">
        <f t="shared" si="106"/>
        <v>70</v>
      </c>
      <c r="H765" s="95">
        <f t="shared" si="106"/>
        <v>70</v>
      </c>
    </row>
    <row r="766" spans="1:8" ht="22.5">
      <c r="A766" s="6">
        <v>575</v>
      </c>
      <c r="B766" s="9" t="s">
        <v>34</v>
      </c>
      <c r="C766" s="84">
        <v>1240000000</v>
      </c>
      <c r="D766" s="6"/>
      <c r="E766" s="40" t="s">
        <v>97</v>
      </c>
      <c r="F766" s="95">
        <f t="shared" si="106"/>
        <v>70</v>
      </c>
      <c r="G766" s="95">
        <f t="shared" si="106"/>
        <v>70</v>
      </c>
      <c r="H766" s="95">
        <f t="shared" si="106"/>
        <v>70</v>
      </c>
    </row>
    <row r="767" spans="1:8" ht="22.5">
      <c r="A767" s="6">
        <v>575</v>
      </c>
      <c r="B767" s="9" t="s">
        <v>34</v>
      </c>
      <c r="C767" s="84">
        <v>1240100000</v>
      </c>
      <c r="D767" s="6"/>
      <c r="E767" s="28" t="s">
        <v>237</v>
      </c>
      <c r="F767" s="95">
        <f t="shared" si="106"/>
        <v>70</v>
      </c>
      <c r="G767" s="95">
        <f t="shared" si="106"/>
        <v>70</v>
      </c>
      <c r="H767" s="95">
        <f t="shared" si="106"/>
        <v>70</v>
      </c>
    </row>
    <row r="768" spans="1:9" s="5" customFormat="1" ht="12.75">
      <c r="A768" s="6">
        <v>575</v>
      </c>
      <c r="B768" s="9" t="s">
        <v>34</v>
      </c>
      <c r="C768" s="84">
        <v>1240120000</v>
      </c>
      <c r="D768" s="6"/>
      <c r="E768" s="28" t="s">
        <v>670</v>
      </c>
      <c r="F768" s="95">
        <f t="shared" si="106"/>
        <v>70</v>
      </c>
      <c r="G768" s="95">
        <f t="shared" si="106"/>
        <v>70</v>
      </c>
      <c r="H768" s="95">
        <f t="shared" si="106"/>
        <v>70</v>
      </c>
      <c r="I768" s="188"/>
    </row>
    <row r="769" spans="1:9" s="5" customFormat="1" ht="22.5">
      <c r="A769" s="6">
        <v>575</v>
      </c>
      <c r="B769" s="9" t="s">
        <v>34</v>
      </c>
      <c r="C769" s="84">
        <v>1240120010</v>
      </c>
      <c r="D769" s="6"/>
      <c r="E769" s="28" t="s">
        <v>98</v>
      </c>
      <c r="F769" s="98">
        <f>F770</f>
        <v>70</v>
      </c>
      <c r="G769" s="98">
        <f t="shared" si="106"/>
        <v>70</v>
      </c>
      <c r="H769" s="98">
        <f t="shared" si="106"/>
        <v>70</v>
      </c>
      <c r="I769" s="188"/>
    </row>
    <row r="770" spans="1:8" ht="22.5">
      <c r="A770" s="6">
        <v>575</v>
      </c>
      <c r="B770" s="9" t="s">
        <v>34</v>
      </c>
      <c r="C770" s="84">
        <v>1240120010</v>
      </c>
      <c r="D770" s="33">
        <v>600</v>
      </c>
      <c r="E770" s="29" t="s">
        <v>343</v>
      </c>
      <c r="F770" s="98">
        <v>70</v>
      </c>
      <c r="G770" s="98">
        <v>70</v>
      </c>
      <c r="H770" s="98">
        <v>70</v>
      </c>
    </row>
    <row r="771" spans="1:8" ht="12.75">
      <c r="A771" s="10">
        <v>575</v>
      </c>
      <c r="B771" s="15" t="s">
        <v>8</v>
      </c>
      <c r="C771" s="35"/>
      <c r="D771" s="10"/>
      <c r="E771" s="27" t="s">
        <v>23</v>
      </c>
      <c r="F771" s="93">
        <f aca="true" t="shared" si="107" ref="F771:F776">F772</f>
        <v>250</v>
      </c>
      <c r="G771" s="93">
        <f aca="true" t="shared" si="108" ref="G771:H773">G772</f>
        <v>250</v>
      </c>
      <c r="H771" s="93">
        <f t="shared" si="108"/>
        <v>250</v>
      </c>
    </row>
    <row r="772" spans="1:8" ht="33.75">
      <c r="A772" s="6">
        <v>575</v>
      </c>
      <c r="B772" s="9" t="s">
        <v>8</v>
      </c>
      <c r="C772" s="84">
        <v>1200000000</v>
      </c>
      <c r="D772" s="9"/>
      <c r="E772" s="31" t="s">
        <v>714</v>
      </c>
      <c r="F772" s="98">
        <f t="shared" si="107"/>
        <v>250</v>
      </c>
      <c r="G772" s="98">
        <f t="shared" si="108"/>
        <v>250</v>
      </c>
      <c r="H772" s="98">
        <f t="shared" si="108"/>
        <v>250</v>
      </c>
    </row>
    <row r="773" spans="1:8" ht="22.5">
      <c r="A773" s="6">
        <v>575</v>
      </c>
      <c r="B773" s="9" t="s">
        <v>8</v>
      </c>
      <c r="C773" s="84">
        <v>1250000000</v>
      </c>
      <c r="D773" s="9"/>
      <c r="E773" s="41" t="s">
        <v>119</v>
      </c>
      <c r="F773" s="98">
        <f t="shared" si="107"/>
        <v>250</v>
      </c>
      <c r="G773" s="98">
        <f t="shared" si="108"/>
        <v>250</v>
      </c>
      <c r="H773" s="98">
        <f t="shared" si="108"/>
        <v>250</v>
      </c>
    </row>
    <row r="774" spans="1:9" s="8" customFormat="1" ht="22.5">
      <c r="A774" s="6">
        <v>575</v>
      </c>
      <c r="B774" s="9" t="s">
        <v>8</v>
      </c>
      <c r="C774" s="84">
        <v>1250200000</v>
      </c>
      <c r="D774" s="9"/>
      <c r="E774" s="31" t="s">
        <v>39</v>
      </c>
      <c r="F774" s="98">
        <f t="shared" si="107"/>
        <v>250</v>
      </c>
      <c r="G774" s="98">
        <f aca="true" t="shared" si="109" ref="G774:H776">G775</f>
        <v>250</v>
      </c>
      <c r="H774" s="98">
        <f t="shared" si="109"/>
        <v>250</v>
      </c>
      <c r="I774" s="122"/>
    </row>
    <row r="775" spans="1:9" s="8" customFormat="1" ht="12.75">
      <c r="A775" s="6">
        <v>575</v>
      </c>
      <c r="B775" s="9" t="s">
        <v>8</v>
      </c>
      <c r="C775" s="84">
        <v>1250220000</v>
      </c>
      <c r="D775" s="9"/>
      <c r="E775" s="28" t="s">
        <v>670</v>
      </c>
      <c r="F775" s="98">
        <f t="shared" si="107"/>
        <v>250</v>
      </c>
      <c r="G775" s="98">
        <f t="shared" si="109"/>
        <v>250</v>
      </c>
      <c r="H775" s="98">
        <f t="shared" si="109"/>
        <v>250</v>
      </c>
      <c r="I775" s="122"/>
    </row>
    <row r="776" spans="1:9" s="8" customFormat="1" ht="12.75">
      <c r="A776" s="6">
        <v>575</v>
      </c>
      <c r="B776" s="9" t="s">
        <v>8</v>
      </c>
      <c r="C776" s="84">
        <v>1250220010</v>
      </c>
      <c r="D776" s="9"/>
      <c r="E776" s="31" t="s">
        <v>244</v>
      </c>
      <c r="F776" s="98">
        <f t="shared" si="107"/>
        <v>250</v>
      </c>
      <c r="G776" s="98">
        <f t="shared" si="109"/>
        <v>250</v>
      </c>
      <c r="H776" s="98">
        <f t="shared" si="109"/>
        <v>250</v>
      </c>
      <c r="I776" s="122"/>
    </row>
    <row r="777" spans="1:9" s="8" customFormat="1" ht="22.5">
      <c r="A777" s="6">
        <v>575</v>
      </c>
      <c r="B777" s="9" t="s">
        <v>8</v>
      </c>
      <c r="C777" s="84">
        <v>1250220010</v>
      </c>
      <c r="D777" s="9" t="s">
        <v>95</v>
      </c>
      <c r="E777" s="29" t="s">
        <v>325</v>
      </c>
      <c r="F777" s="98">
        <v>250</v>
      </c>
      <c r="G777" s="98">
        <v>250</v>
      </c>
      <c r="H777" s="98">
        <v>250</v>
      </c>
      <c r="I777" s="122"/>
    </row>
    <row r="778" spans="1:9" s="8" customFormat="1" ht="12.75">
      <c r="A778" s="10">
        <v>575</v>
      </c>
      <c r="B778" s="15" t="s">
        <v>9</v>
      </c>
      <c r="C778" s="35"/>
      <c r="D778" s="10"/>
      <c r="E778" s="27" t="s">
        <v>10</v>
      </c>
      <c r="F778" s="93">
        <f>F779</f>
        <v>13153.8</v>
      </c>
      <c r="G778" s="93">
        <f>G779</f>
        <v>13451</v>
      </c>
      <c r="H778" s="93">
        <f>H779</f>
        <v>13451</v>
      </c>
      <c r="I778" s="184"/>
    </row>
    <row r="779" spans="1:8" ht="33.75">
      <c r="A779" s="6">
        <v>575</v>
      </c>
      <c r="B779" s="9" t="s">
        <v>9</v>
      </c>
      <c r="C779" s="36" t="s">
        <v>161</v>
      </c>
      <c r="D779" s="9"/>
      <c r="E779" s="31" t="s">
        <v>714</v>
      </c>
      <c r="F779" s="95">
        <f>F810+F780+F791+F799</f>
        <v>13153.8</v>
      </c>
      <c r="G779" s="95">
        <f>G810+G780+G791+G799</f>
        <v>13451</v>
      </c>
      <c r="H779" s="95">
        <f>H810+H780+H791+H799</f>
        <v>13451</v>
      </c>
    </row>
    <row r="780" spans="1:8" ht="22.5">
      <c r="A780" s="6">
        <v>575</v>
      </c>
      <c r="B780" s="9" t="s">
        <v>9</v>
      </c>
      <c r="C780" s="84">
        <v>1230000000</v>
      </c>
      <c r="D780" s="33"/>
      <c r="E780" s="39" t="s">
        <v>118</v>
      </c>
      <c r="F780" s="95">
        <f>F781</f>
        <v>336.94</v>
      </c>
      <c r="G780" s="95">
        <f aca="true" t="shared" si="110" ref="G780:H783">G781</f>
        <v>336.94</v>
      </c>
      <c r="H780" s="95">
        <f t="shared" si="110"/>
        <v>336.94</v>
      </c>
    </row>
    <row r="781" spans="1:8" ht="33.75">
      <c r="A781" s="6">
        <v>575</v>
      </c>
      <c r="B781" s="9" t="s">
        <v>9</v>
      </c>
      <c r="C781" s="84">
        <v>1230200000</v>
      </c>
      <c r="D781" s="9"/>
      <c r="E781" s="31" t="s">
        <v>247</v>
      </c>
      <c r="F781" s="95">
        <f>F782+F785+F788</f>
        <v>336.94</v>
      </c>
      <c r="G781" s="95">
        <f>G782+G785+G788</f>
        <v>336.94</v>
      </c>
      <c r="H781" s="95">
        <f>H782+H785+H788</f>
        <v>336.94</v>
      </c>
    </row>
    <row r="782" spans="1:8" ht="12.75">
      <c r="A782" s="6">
        <v>575</v>
      </c>
      <c r="B782" s="9" t="s">
        <v>9</v>
      </c>
      <c r="C782" s="84">
        <v>1230220000</v>
      </c>
      <c r="D782" s="9"/>
      <c r="E782" s="28" t="s">
        <v>670</v>
      </c>
      <c r="F782" s="95">
        <f>F783</f>
        <v>153.06</v>
      </c>
      <c r="G782" s="95">
        <f t="shared" si="110"/>
        <v>153.06</v>
      </c>
      <c r="H782" s="95">
        <f t="shared" si="110"/>
        <v>153.06</v>
      </c>
    </row>
    <row r="783" spans="1:8" ht="22.5">
      <c r="A783" s="6">
        <v>575</v>
      </c>
      <c r="B783" s="9" t="s">
        <v>9</v>
      </c>
      <c r="C783" s="84">
        <v>1230220010</v>
      </c>
      <c r="D783" s="9"/>
      <c r="E783" s="31" t="s">
        <v>246</v>
      </c>
      <c r="F783" s="95">
        <f>F784</f>
        <v>153.06</v>
      </c>
      <c r="G783" s="95">
        <f t="shared" si="110"/>
        <v>153.06</v>
      </c>
      <c r="H783" s="95">
        <f t="shared" si="110"/>
        <v>153.06</v>
      </c>
    </row>
    <row r="784" spans="1:8" ht="22.5">
      <c r="A784" s="6">
        <v>575</v>
      </c>
      <c r="B784" s="9" t="s">
        <v>9</v>
      </c>
      <c r="C784" s="84">
        <v>1230220010</v>
      </c>
      <c r="D784" s="9" t="s">
        <v>64</v>
      </c>
      <c r="E784" s="29" t="s">
        <v>381</v>
      </c>
      <c r="F784" s="95">
        <f>120+33.06</f>
        <v>153.06</v>
      </c>
      <c r="G784" s="95">
        <f>120+33.06</f>
        <v>153.06</v>
      </c>
      <c r="H784" s="95">
        <f>120+33.06</f>
        <v>153.06</v>
      </c>
    </row>
    <row r="785" spans="1:8" ht="22.5">
      <c r="A785" s="6">
        <v>575</v>
      </c>
      <c r="B785" s="9" t="s">
        <v>9</v>
      </c>
      <c r="C785" s="84">
        <v>1230210000</v>
      </c>
      <c r="D785" s="9"/>
      <c r="E785" s="28" t="s">
        <v>262</v>
      </c>
      <c r="F785" s="95">
        <f aca="true" t="shared" si="111" ref="F785:H786">F786</f>
        <v>91.2</v>
      </c>
      <c r="G785" s="95">
        <f t="shared" si="111"/>
        <v>91.2</v>
      </c>
      <c r="H785" s="95">
        <f t="shared" si="111"/>
        <v>91.2</v>
      </c>
    </row>
    <row r="786" spans="1:8" ht="22.5">
      <c r="A786" s="6">
        <v>575</v>
      </c>
      <c r="B786" s="9" t="s">
        <v>9</v>
      </c>
      <c r="C786" s="84">
        <v>1230211080</v>
      </c>
      <c r="D786" s="9"/>
      <c r="E786" s="29" t="s">
        <v>523</v>
      </c>
      <c r="F786" s="95">
        <f t="shared" si="111"/>
        <v>91.2</v>
      </c>
      <c r="G786" s="95">
        <f t="shared" si="111"/>
        <v>91.2</v>
      </c>
      <c r="H786" s="95">
        <f t="shared" si="111"/>
        <v>91.2</v>
      </c>
    </row>
    <row r="787" spans="1:9" ht="22.5">
      <c r="A787" s="6">
        <v>575</v>
      </c>
      <c r="B787" s="9" t="s">
        <v>9</v>
      </c>
      <c r="C787" s="84">
        <v>1230211080</v>
      </c>
      <c r="D787" s="9" t="s">
        <v>64</v>
      </c>
      <c r="E787" s="29" t="s">
        <v>381</v>
      </c>
      <c r="F787" s="95">
        <v>91.2</v>
      </c>
      <c r="G787" s="95">
        <v>91.2</v>
      </c>
      <c r="H787" s="95">
        <v>91.2</v>
      </c>
      <c r="I787" s="120"/>
    </row>
    <row r="788" spans="1:8" ht="33.75">
      <c r="A788" s="6">
        <v>575</v>
      </c>
      <c r="B788" s="9" t="s">
        <v>9</v>
      </c>
      <c r="C788" s="84" t="s">
        <v>521</v>
      </c>
      <c r="D788" s="9"/>
      <c r="E788" s="29" t="s">
        <v>299</v>
      </c>
      <c r="F788" s="95">
        <f aca="true" t="shared" si="112" ref="F788:H789">F789</f>
        <v>92.68</v>
      </c>
      <c r="G788" s="95">
        <f t="shared" si="112"/>
        <v>92.68</v>
      </c>
      <c r="H788" s="95">
        <f t="shared" si="112"/>
        <v>92.68</v>
      </c>
    </row>
    <row r="789" spans="1:8" ht="22.5">
      <c r="A789" s="6">
        <v>575</v>
      </c>
      <c r="B789" s="9" t="s">
        <v>9</v>
      </c>
      <c r="C789" s="84" t="s">
        <v>522</v>
      </c>
      <c r="D789" s="9"/>
      <c r="E789" s="29" t="s">
        <v>524</v>
      </c>
      <c r="F789" s="95">
        <f t="shared" si="112"/>
        <v>92.68</v>
      </c>
      <c r="G789" s="95">
        <f t="shared" si="112"/>
        <v>92.68</v>
      </c>
      <c r="H789" s="95">
        <f t="shared" si="112"/>
        <v>92.68</v>
      </c>
    </row>
    <row r="790" spans="1:9" ht="22.5">
      <c r="A790" s="6">
        <v>575</v>
      </c>
      <c r="B790" s="9" t="s">
        <v>9</v>
      </c>
      <c r="C790" s="84" t="s">
        <v>522</v>
      </c>
      <c r="D790" s="9" t="s">
        <v>64</v>
      </c>
      <c r="E790" s="29" t="s">
        <v>381</v>
      </c>
      <c r="F790" s="95">
        <f>20.64+72.04</f>
        <v>92.68</v>
      </c>
      <c r="G790" s="95">
        <f>20.64+72.04</f>
        <v>92.68</v>
      </c>
      <c r="H790" s="95">
        <f>20.64+72.04</f>
        <v>92.68</v>
      </c>
      <c r="I790" s="120"/>
    </row>
    <row r="791" spans="1:8" ht="22.5">
      <c r="A791" s="6">
        <v>575</v>
      </c>
      <c r="B791" s="9" t="s">
        <v>9</v>
      </c>
      <c r="C791" s="36" t="s">
        <v>101</v>
      </c>
      <c r="D791" s="9"/>
      <c r="E791" s="43" t="s">
        <v>97</v>
      </c>
      <c r="F791" s="95">
        <f>F792+F796</f>
        <v>30</v>
      </c>
      <c r="G791" s="95">
        <f>G792+G796</f>
        <v>30</v>
      </c>
      <c r="H791" s="95">
        <f>H792+H796</f>
        <v>30</v>
      </c>
    </row>
    <row r="792" spans="1:8" ht="45">
      <c r="A792" s="6">
        <v>575</v>
      </c>
      <c r="B792" s="9" t="s">
        <v>9</v>
      </c>
      <c r="C792" s="36" t="s">
        <v>102</v>
      </c>
      <c r="D792" s="9"/>
      <c r="E792" s="42" t="s">
        <v>249</v>
      </c>
      <c r="F792" s="95">
        <f>F793</f>
        <v>30</v>
      </c>
      <c r="G792" s="95">
        <f>G793</f>
        <v>30</v>
      </c>
      <c r="H792" s="95">
        <f>H793</f>
        <v>30</v>
      </c>
    </row>
    <row r="793" spans="1:8" ht="12.75">
      <c r="A793" s="6">
        <v>575</v>
      </c>
      <c r="B793" s="9" t="s">
        <v>9</v>
      </c>
      <c r="C793" s="36" t="s">
        <v>103</v>
      </c>
      <c r="D793" s="9"/>
      <c r="E793" s="28" t="s">
        <v>670</v>
      </c>
      <c r="F793" s="95">
        <f aca="true" t="shared" si="113" ref="F793:H794">F794</f>
        <v>30</v>
      </c>
      <c r="G793" s="95">
        <f t="shared" si="113"/>
        <v>30</v>
      </c>
      <c r="H793" s="95">
        <f t="shared" si="113"/>
        <v>30</v>
      </c>
    </row>
    <row r="794" spans="1:8" ht="22.5">
      <c r="A794" s="6">
        <v>575</v>
      </c>
      <c r="B794" s="9" t="s">
        <v>9</v>
      </c>
      <c r="C794" s="36" t="s">
        <v>104</v>
      </c>
      <c r="D794" s="9"/>
      <c r="E794" s="42" t="s">
        <v>326</v>
      </c>
      <c r="F794" s="95">
        <f t="shared" si="113"/>
        <v>30</v>
      </c>
      <c r="G794" s="95">
        <f t="shared" si="113"/>
        <v>30</v>
      </c>
      <c r="H794" s="95">
        <f t="shared" si="113"/>
        <v>30</v>
      </c>
    </row>
    <row r="795" spans="1:8" ht="22.5">
      <c r="A795" s="6">
        <v>575</v>
      </c>
      <c r="B795" s="9" t="s">
        <v>9</v>
      </c>
      <c r="C795" s="36" t="s">
        <v>104</v>
      </c>
      <c r="D795" s="9" t="s">
        <v>64</v>
      </c>
      <c r="E795" s="29" t="s">
        <v>381</v>
      </c>
      <c r="F795" s="95">
        <f>30</f>
        <v>30</v>
      </c>
      <c r="G795" s="95">
        <v>30</v>
      </c>
      <c r="H795" s="95">
        <v>30</v>
      </c>
    </row>
    <row r="796" spans="1:8" ht="22.5">
      <c r="A796" s="6">
        <v>575</v>
      </c>
      <c r="B796" s="9" t="s">
        <v>9</v>
      </c>
      <c r="C796" s="36" t="s">
        <v>458</v>
      </c>
      <c r="D796" s="9"/>
      <c r="E796" s="28" t="s">
        <v>262</v>
      </c>
      <c r="F796" s="95">
        <f aca="true" t="shared" si="114" ref="F796:H797">F797</f>
        <v>0</v>
      </c>
      <c r="G796" s="95">
        <f t="shared" si="114"/>
        <v>0</v>
      </c>
      <c r="H796" s="95">
        <f t="shared" si="114"/>
        <v>0</v>
      </c>
    </row>
    <row r="797" spans="1:8" ht="22.5">
      <c r="A797" s="6">
        <v>575</v>
      </c>
      <c r="B797" s="9" t="s">
        <v>9</v>
      </c>
      <c r="C797" s="84">
        <v>1240210920</v>
      </c>
      <c r="D797" s="32"/>
      <c r="E797" s="29" t="s">
        <v>527</v>
      </c>
      <c r="F797" s="95">
        <f t="shared" si="114"/>
        <v>0</v>
      </c>
      <c r="G797" s="95">
        <f t="shared" si="114"/>
        <v>0</v>
      </c>
      <c r="H797" s="95">
        <f t="shared" si="114"/>
        <v>0</v>
      </c>
    </row>
    <row r="798" spans="1:8" ht="22.5">
      <c r="A798" s="6">
        <v>575</v>
      </c>
      <c r="B798" s="9" t="s">
        <v>9</v>
      </c>
      <c r="C798" s="84">
        <v>1240210920</v>
      </c>
      <c r="D798" s="9" t="s">
        <v>64</v>
      </c>
      <c r="E798" s="29" t="s">
        <v>381</v>
      </c>
      <c r="F798" s="95"/>
      <c r="G798" s="95"/>
      <c r="H798" s="95"/>
    </row>
    <row r="799" spans="1:8" ht="22.5">
      <c r="A799" s="6">
        <v>575</v>
      </c>
      <c r="B799" s="9" t="s">
        <v>9</v>
      </c>
      <c r="C799" s="84">
        <v>1250000000</v>
      </c>
      <c r="D799" s="9"/>
      <c r="E799" s="41" t="s">
        <v>119</v>
      </c>
      <c r="F799" s="95">
        <f>F800</f>
        <v>1298.9</v>
      </c>
      <c r="G799" s="95">
        <f>G800</f>
        <v>1298.9</v>
      </c>
      <c r="H799" s="95">
        <f>H800</f>
        <v>1298.9</v>
      </c>
    </row>
    <row r="800" spans="1:8" ht="22.5">
      <c r="A800" s="6">
        <v>575</v>
      </c>
      <c r="B800" s="9" t="s">
        <v>9</v>
      </c>
      <c r="C800" s="84">
        <v>1250100000</v>
      </c>
      <c r="D800" s="9"/>
      <c r="E800" s="31" t="s">
        <v>242</v>
      </c>
      <c r="F800" s="95">
        <f>F801+F805</f>
        <v>1298.9</v>
      </c>
      <c r="G800" s="95">
        <f>G801+G805</f>
        <v>1298.9</v>
      </c>
      <c r="H800" s="95">
        <f>H801+H805</f>
        <v>1298.9</v>
      </c>
    </row>
    <row r="801" spans="1:8" ht="33.75">
      <c r="A801" s="6">
        <v>575</v>
      </c>
      <c r="B801" s="9" t="s">
        <v>9</v>
      </c>
      <c r="C801" s="84" t="s">
        <v>275</v>
      </c>
      <c r="D801" s="9"/>
      <c r="E801" s="29" t="s">
        <v>299</v>
      </c>
      <c r="F801" s="95">
        <f>F802</f>
        <v>450</v>
      </c>
      <c r="G801" s="95">
        <f>G802</f>
        <v>450</v>
      </c>
      <c r="H801" s="95">
        <f>H802</f>
        <v>450</v>
      </c>
    </row>
    <row r="802" spans="1:8" ht="21" customHeight="1">
      <c r="A802" s="6">
        <v>575</v>
      </c>
      <c r="B802" s="9" t="s">
        <v>9</v>
      </c>
      <c r="C802" s="84" t="s">
        <v>276</v>
      </c>
      <c r="D802" s="9"/>
      <c r="E802" s="31" t="s">
        <v>243</v>
      </c>
      <c r="F802" s="95">
        <f>F803+F804</f>
        <v>450</v>
      </c>
      <c r="G802" s="95">
        <f>G803+G804</f>
        <v>450</v>
      </c>
      <c r="H802" s="95">
        <f>H803+H804</f>
        <v>450</v>
      </c>
    </row>
    <row r="803" spans="1:8" ht="22.5" hidden="1">
      <c r="A803" s="6">
        <v>575</v>
      </c>
      <c r="B803" s="9" t="s">
        <v>9</v>
      </c>
      <c r="C803" s="84" t="s">
        <v>276</v>
      </c>
      <c r="D803" s="9" t="s">
        <v>64</v>
      </c>
      <c r="E803" s="31" t="s">
        <v>65</v>
      </c>
      <c r="F803" s="95"/>
      <c r="G803" s="95"/>
      <c r="H803" s="95"/>
    </row>
    <row r="804" spans="1:8" ht="22.5">
      <c r="A804" s="6">
        <v>575</v>
      </c>
      <c r="B804" s="9" t="s">
        <v>9</v>
      </c>
      <c r="C804" s="84" t="s">
        <v>276</v>
      </c>
      <c r="D804" s="9" t="s">
        <v>95</v>
      </c>
      <c r="E804" s="29" t="s">
        <v>325</v>
      </c>
      <c r="F804" s="98">
        <v>450</v>
      </c>
      <c r="G804" s="98">
        <v>450</v>
      </c>
      <c r="H804" s="98">
        <v>450</v>
      </c>
    </row>
    <row r="805" spans="1:8" ht="22.5">
      <c r="A805" s="6">
        <v>575</v>
      </c>
      <c r="B805" s="9" t="s">
        <v>9</v>
      </c>
      <c r="C805" s="84">
        <v>1250110000</v>
      </c>
      <c r="D805" s="9"/>
      <c r="E805" s="28" t="s">
        <v>262</v>
      </c>
      <c r="F805" s="95">
        <f>F806</f>
        <v>848.9</v>
      </c>
      <c r="G805" s="95">
        <f>G806</f>
        <v>848.9</v>
      </c>
      <c r="H805" s="95">
        <f>H806</f>
        <v>848.9</v>
      </c>
    </row>
    <row r="806" spans="1:8" ht="12.75">
      <c r="A806" s="6">
        <v>575</v>
      </c>
      <c r="B806" s="9" t="s">
        <v>9</v>
      </c>
      <c r="C806" s="84">
        <v>1250110240</v>
      </c>
      <c r="D806" s="9"/>
      <c r="E806" s="29" t="s">
        <v>520</v>
      </c>
      <c r="F806" s="95">
        <f>F807+F808</f>
        <v>848.9</v>
      </c>
      <c r="G806" s="95">
        <f>G807+G808</f>
        <v>848.9</v>
      </c>
      <c r="H806" s="95">
        <f>H807+H808</f>
        <v>848.9</v>
      </c>
    </row>
    <row r="807" spans="1:8" ht="22.5">
      <c r="A807" s="6">
        <v>575</v>
      </c>
      <c r="B807" s="9" t="s">
        <v>9</v>
      </c>
      <c r="C807" s="84">
        <v>1250110240</v>
      </c>
      <c r="D807" s="9" t="s">
        <v>64</v>
      </c>
      <c r="E807" s="31" t="s">
        <v>65</v>
      </c>
      <c r="F807" s="98">
        <v>11.9</v>
      </c>
      <c r="G807" s="98">
        <v>11.9</v>
      </c>
      <c r="H807" s="98">
        <v>11.9</v>
      </c>
    </row>
    <row r="808" spans="1:8" ht="22.5">
      <c r="A808" s="6">
        <v>575</v>
      </c>
      <c r="B808" s="9" t="s">
        <v>9</v>
      </c>
      <c r="C808" s="84">
        <v>1250110240</v>
      </c>
      <c r="D808" s="9" t="s">
        <v>95</v>
      </c>
      <c r="E808" s="29" t="s">
        <v>325</v>
      </c>
      <c r="F808" s="98">
        <v>837</v>
      </c>
      <c r="G808" s="98">
        <v>837</v>
      </c>
      <c r="H808" s="98">
        <v>837</v>
      </c>
    </row>
    <row r="809" spans="1:8" ht="12.75">
      <c r="A809" s="6">
        <v>575</v>
      </c>
      <c r="B809" s="9" t="s">
        <v>9</v>
      </c>
      <c r="C809" s="36" t="s">
        <v>105</v>
      </c>
      <c r="D809" s="9"/>
      <c r="E809" s="42" t="s">
        <v>116</v>
      </c>
      <c r="F809" s="95">
        <f aca="true" t="shared" si="115" ref="F809:H810">F810</f>
        <v>11487.96</v>
      </c>
      <c r="G809" s="95">
        <f t="shared" si="115"/>
        <v>11785.16</v>
      </c>
      <c r="H809" s="95">
        <f t="shared" si="115"/>
        <v>11785.16</v>
      </c>
    </row>
    <row r="810" spans="1:8" ht="33.75">
      <c r="A810" s="6">
        <v>575</v>
      </c>
      <c r="B810" s="9" t="s">
        <v>9</v>
      </c>
      <c r="C810" s="36" t="s">
        <v>106</v>
      </c>
      <c r="D810" s="9"/>
      <c r="E810" s="29" t="s">
        <v>794</v>
      </c>
      <c r="F810" s="95">
        <f t="shared" si="115"/>
        <v>11487.96</v>
      </c>
      <c r="G810" s="95">
        <f t="shared" si="115"/>
        <v>11785.16</v>
      </c>
      <c r="H810" s="95">
        <f t="shared" si="115"/>
        <v>11785.16</v>
      </c>
    </row>
    <row r="811" spans="1:8" ht="12.75">
      <c r="A811" s="6">
        <v>575</v>
      </c>
      <c r="B811" s="9" t="s">
        <v>9</v>
      </c>
      <c r="C811" s="36" t="s">
        <v>107</v>
      </c>
      <c r="D811" s="9"/>
      <c r="E811" s="28" t="s">
        <v>670</v>
      </c>
      <c r="F811" s="95">
        <f>F812+F814</f>
        <v>11487.96</v>
      </c>
      <c r="G811" s="95">
        <f>G812+G814</f>
        <v>11785.16</v>
      </c>
      <c r="H811" s="95">
        <f>H812+H814</f>
        <v>11785.16</v>
      </c>
    </row>
    <row r="812" spans="1:8" ht="12.75">
      <c r="A812" s="6">
        <v>575</v>
      </c>
      <c r="B812" s="9" t="s">
        <v>9</v>
      </c>
      <c r="C812" s="36" t="s">
        <v>108</v>
      </c>
      <c r="D812" s="9"/>
      <c r="E812" s="29" t="s">
        <v>329</v>
      </c>
      <c r="F812" s="95">
        <f>F813</f>
        <v>1735</v>
      </c>
      <c r="G812" s="95">
        <f>G813</f>
        <v>1735</v>
      </c>
      <c r="H812" s="95">
        <f>H813</f>
        <v>1735</v>
      </c>
    </row>
    <row r="813" spans="1:8" ht="45">
      <c r="A813" s="6">
        <v>575</v>
      </c>
      <c r="B813" s="9" t="s">
        <v>9</v>
      </c>
      <c r="C813" s="36" t="s">
        <v>108</v>
      </c>
      <c r="D813" s="9" t="s">
        <v>62</v>
      </c>
      <c r="E813" s="29" t="s">
        <v>63</v>
      </c>
      <c r="F813" s="95">
        <v>1735</v>
      </c>
      <c r="G813" s="95">
        <v>1735</v>
      </c>
      <c r="H813" s="95">
        <v>1735</v>
      </c>
    </row>
    <row r="814" spans="1:8" ht="33.75">
      <c r="A814" s="6">
        <v>575</v>
      </c>
      <c r="B814" s="9" t="s">
        <v>9</v>
      </c>
      <c r="C814" s="36" t="s">
        <v>109</v>
      </c>
      <c r="D814" s="9"/>
      <c r="E814" s="29" t="s">
        <v>99</v>
      </c>
      <c r="F814" s="95">
        <f>F815+F816+F817</f>
        <v>9752.96</v>
      </c>
      <c r="G814" s="95">
        <f>G815+G816+G817</f>
        <v>10050.16</v>
      </c>
      <c r="H814" s="95">
        <f>H815+H816+H817</f>
        <v>10050.16</v>
      </c>
    </row>
    <row r="815" spans="1:8" ht="45">
      <c r="A815" s="6">
        <v>575</v>
      </c>
      <c r="B815" s="9" t="s">
        <v>9</v>
      </c>
      <c r="C815" s="36" t="s">
        <v>109</v>
      </c>
      <c r="D815" s="9" t="s">
        <v>62</v>
      </c>
      <c r="E815" s="29" t="s">
        <v>63</v>
      </c>
      <c r="F815" s="95">
        <v>7772.2</v>
      </c>
      <c r="G815" s="95">
        <v>7772.2</v>
      </c>
      <c r="H815" s="95">
        <v>7772.2</v>
      </c>
    </row>
    <row r="816" spans="1:8" ht="22.5">
      <c r="A816" s="6">
        <v>575</v>
      </c>
      <c r="B816" s="9" t="s">
        <v>9</v>
      </c>
      <c r="C816" s="36" t="s">
        <v>109</v>
      </c>
      <c r="D816" s="9" t="s">
        <v>64</v>
      </c>
      <c r="E816" s="29" t="s">
        <v>381</v>
      </c>
      <c r="F816" s="95">
        <f>2049.8-72.04</f>
        <v>1977.7600000000002</v>
      </c>
      <c r="G816" s="95">
        <f>2347-72.04</f>
        <v>2274.96</v>
      </c>
      <c r="H816" s="95">
        <f>2347-72.04</f>
        <v>2274.96</v>
      </c>
    </row>
    <row r="817" spans="1:8" ht="12.75">
      <c r="A817" s="6">
        <v>575</v>
      </c>
      <c r="B817" s="9" t="s">
        <v>9</v>
      </c>
      <c r="C817" s="36" t="s">
        <v>109</v>
      </c>
      <c r="D817" s="9" t="s">
        <v>93</v>
      </c>
      <c r="E817" s="28" t="s">
        <v>94</v>
      </c>
      <c r="F817" s="95">
        <v>3</v>
      </c>
      <c r="G817" s="95">
        <v>3</v>
      </c>
      <c r="H817" s="95">
        <v>3</v>
      </c>
    </row>
    <row r="818" spans="1:8" ht="12.75">
      <c r="A818" s="10">
        <v>575</v>
      </c>
      <c r="B818" s="15" t="s">
        <v>13</v>
      </c>
      <c r="C818" s="84"/>
      <c r="D818" s="15"/>
      <c r="E818" s="27" t="s">
        <v>14</v>
      </c>
      <c r="F818" s="107">
        <f>F819</f>
        <v>3024</v>
      </c>
      <c r="G818" s="107">
        <f>G819</f>
        <v>3024</v>
      </c>
      <c r="H818" s="107">
        <f>H819</f>
        <v>3024</v>
      </c>
    </row>
    <row r="819" spans="1:9" s="83" customFormat="1" ht="12.75">
      <c r="A819" s="10">
        <v>575</v>
      </c>
      <c r="B819" s="15" t="s">
        <v>53</v>
      </c>
      <c r="C819" s="35"/>
      <c r="D819" s="15"/>
      <c r="E819" s="27" t="s">
        <v>54</v>
      </c>
      <c r="F819" s="107">
        <f aca="true" t="shared" si="116" ref="F819:H823">F820</f>
        <v>3024</v>
      </c>
      <c r="G819" s="107">
        <f t="shared" si="116"/>
        <v>3024</v>
      </c>
      <c r="H819" s="107">
        <f t="shared" si="116"/>
        <v>3024</v>
      </c>
      <c r="I819" s="189"/>
    </row>
    <row r="820" spans="1:9" s="8" customFormat="1" ht="33.75">
      <c r="A820" s="6">
        <v>575</v>
      </c>
      <c r="B820" s="9" t="s">
        <v>53</v>
      </c>
      <c r="C820" s="36" t="s">
        <v>161</v>
      </c>
      <c r="D820" s="9"/>
      <c r="E820" s="31" t="s">
        <v>714</v>
      </c>
      <c r="F820" s="98">
        <f t="shared" si="116"/>
        <v>3024</v>
      </c>
      <c r="G820" s="98">
        <f t="shared" si="116"/>
        <v>3024</v>
      </c>
      <c r="H820" s="98">
        <f t="shared" si="116"/>
        <v>3024</v>
      </c>
      <c r="I820" s="184"/>
    </row>
    <row r="821" spans="1:9" s="83" customFormat="1" ht="12.75">
      <c r="A821" s="6">
        <v>575</v>
      </c>
      <c r="B821" s="9" t="s">
        <v>53</v>
      </c>
      <c r="C821" s="84">
        <v>1210000000</v>
      </c>
      <c r="D821" s="9"/>
      <c r="E821" s="41" t="s">
        <v>715</v>
      </c>
      <c r="F821" s="98">
        <f t="shared" si="116"/>
        <v>3024</v>
      </c>
      <c r="G821" s="98">
        <f t="shared" si="116"/>
        <v>3024</v>
      </c>
      <c r="H821" s="98">
        <f t="shared" si="116"/>
        <v>3024</v>
      </c>
      <c r="I821" s="189"/>
    </row>
    <row r="822" spans="1:9" s="8" customFormat="1" ht="12.75">
      <c r="A822" s="6">
        <v>575</v>
      </c>
      <c r="B822" s="9" t="s">
        <v>53</v>
      </c>
      <c r="C822" s="84">
        <v>1210100000</v>
      </c>
      <c r="D822" s="9"/>
      <c r="E822" s="31" t="s">
        <v>716</v>
      </c>
      <c r="F822" s="98">
        <f t="shared" si="116"/>
        <v>3024</v>
      </c>
      <c r="G822" s="98">
        <f t="shared" si="116"/>
        <v>3024</v>
      </c>
      <c r="H822" s="98">
        <f t="shared" si="116"/>
        <v>3024</v>
      </c>
      <c r="I822" s="184"/>
    </row>
    <row r="823" spans="1:9" s="8" customFormat="1" ht="22.5">
      <c r="A823" s="6">
        <v>575</v>
      </c>
      <c r="B823" s="9" t="s">
        <v>53</v>
      </c>
      <c r="C823" s="84">
        <v>1210110000</v>
      </c>
      <c r="D823" s="9"/>
      <c r="E823" s="31" t="s">
        <v>262</v>
      </c>
      <c r="F823" s="98">
        <f t="shared" si="116"/>
        <v>3024</v>
      </c>
      <c r="G823" s="98">
        <f t="shared" si="116"/>
        <v>3024</v>
      </c>
      <c r="H823" s="98">
        <f t="shared" si="116"/>
        <v>3024</v>
      </c>
      <c r="I823" s="184"/>
    </row>
    <row r="824" spans="1:9" s="8" customFormat="1" ht="56.25">
      <c r="A824" s="6">
        <v>575</v>
      </c>
      <c r="B824" s="9" t="s">
        <v>53</v>
      </c>
      <c r="C824" s="84">
        <v>1210110500</v>
      </c>
      <c r="D824" s="9"/>
      <c r="E824" s="29" t="s">
        <v>348</v>
      </c>
      <c r="F824" s="98">
        <f>F825+F826</f>
        <v>3024</v>
      </c>
      <c r="G824" s="98">
        <f>G825+G826</f>
        <v>3024</v>
      </c>
      <c r="H824" s="98">
        <f>H825+H826</f>
        <v>3024</v>
      </c>
      <c r="I824" s="184"/>
    </row>
    <row r="825" spans="1:9" s="8" customFormat="1" ht="22.5">
      <c r="A825" s="6">
        <v>575</v>
      </c>
      <c r="B825" s="9" t="s">
        <v>53</v>
      </c>
      <c r="C825" s="84">
        <v>1210110500</v>
      </c>
      <c r="D825" s="9" t="s">
        <v>64</v>
      </c>
      <c r="E825" s="29" t="s">
        <v>381</v>
      </c>
      <c r="F825" s="98">
        <v>74</v>
      </c>
      <c r="G825" s="98">
        <v>74</v>
      </c>
      <c r="H825" s="98">
        <v>74</v>
      </c>
      <c r="I825" s="184"/>
    </row>
    <row r="826" spans="1:9" s="8" customFormat="1" ht="12.75">
      <c r="A826" s="6">
        <v>575</v>
      </c>
      <c r="B826" s="9" t="s">
        <v>53</v>
      </c>
      <c r="C826" s="84">
        <v>1210110500</v>
      </c>
      <c r="D826" s="9" t="s">
        <v>115</v>
      </c>
      <c r="E826" s="28" t="s">
        <v>117</v>
      </c>
      <c r="F826" s="98">
        <v>2950</v>
      </c>
      <c r="G826" s="98">
        <v>2950</v>
      </c>
      <c r="H826" s="98">
        <v>2950</v>
      </c>
      <c r="I826" s="184"/>
    </row>
    <row r="827" spans="1:8" ht="22.5">
      <c r="A827" s="10">
        <v>592</v>
      </c>
      <c r="B827" s="10"/>
      <c r="C827" s="35"/>
      <c r="D827" s="10"/>
      <c r="E827" s="27" t="s">
        <v>801</v>
      </c>
      <c r="F827" s="93">
        <f>F828+F838</f>
        <v>11651.3</v>
      </c>
      <c r="G827" s="93">
        <f>G828+G838</f>
        <v>11711</v>
      </c>
      <c r="H827" s="93">
        <f>H828+H838</f>
        <v>11711</v>
      </c>
    </row>
    <row r="828" spans="1:8" ht="12.75">
      <c r="A828" s="10">
        <v>592</v>
      </c>
      <c r="B828" s="15" t="s">
        <v>365</v>
      </c>
      <c r="C828" s="35"/>
      <c r="D828" s="10"/>
      <c r="E828" s="27" t="s">
        <v>371</v>
      </c>
      <c r="F828" s="93">
        <f aca="true" t="shared" si="117" ref="F828:H833">F829</f>
        <v>11621.3</v>
      </c>
      <c r="G828" s="93">
        <f t="shared" si="117"/>
        <v>11681</v>
      </c>
      <c r="H828" s="93">
        <f t="shared" si="117"/>
        <v>11681</v>
      </c>
    </row>
    <row r="829" spans="1:8" ht="33.75">
      <c r="A829" s="10">
        <v>592</v>
      </c>
      <c r="B829" s="15" t="s">
        <v>32</v>
      </c>
      <c r="C829" s="35"/>
      <c r="D829" s="10"/>
      <c r="E829" s="27" t="s">
        <v>43</v>
      </c>
      <c r="F829" s="93">
        <f t="shared" si="117"/>
        <v>11621.3</v>
      </c>
      <c r="G829" s="93">
        <f t="shared" si="117"/>
        <v>11681</v>
      </c>
      <c r="H829" s="93">
        <f t="shared" si="117"/>
        <v>11681</v>
      </c>
    </row>
    <row r="830" spans="1:8" ht="33.75">
      <c r="A830" s="6">
        <v>592</v>
      </c>
      <c r="B830" s="9" t="s">
        <v>32</v>
      </c>
      <c r="C830" s="36" t="s">
        <v>110</v>
      </c>
      <c r="D830" s="6"/>
      <c r="E830" s="29" t="s">
        <v>722</v>
      </c>
      <c r="F830" s="95">
        <f t="shared" si="117"/>
        <v>11621.3</v>
      </c>
      <c r="G830" s="95">
        <f t="shared" si="117"/>
        <v>11681</v>
      </c>
      <c r="H830" s="95">
        <f t="shared" si="117"/>
        <v>11681</v>
      </c>
    </row>
    <row r="831" spans="1:9" s="5" customFormat="1" ht="12.75">
      <c r="A831" s="6">
        <v>592</v>
      </c>
      <c r="B831" s="9" t="s">
        <v>32</v>
      </c>
      <c r="C831" s="36" t="s">
        <v>111</v>
      </c>
      <c r="D831" s="9"/>
      <c r="E831" s="40" t="s">
        <v>116</v>
      </c>
      <c r="F831" s="98">
        <f t="shared" si="117"/>
        <v>11621.3</v>
      </c>
      <c r="G831" s="98">
        <f t="shared" si="117"/>
        <v>11681</v>
      </c>
      <c r="H831" s="98">
        <f t="shared" si="117"/>
        <v>11681</v>
      </c>
      <c r="I831" s="188"/>
    </row>
    <row r="832" spans="1:9" s="5" customFormat="1" ht="22.5">
      <c r="A832" s="6">
        <v>592</v>
      </c>
      <c r="B832" s="9" t="s">
        <v>32</v>
      </c>
      <c r="C832" s="36" t="s">
        <v>112</v>
      </c>
      <c r="D832" s="9"/>
      <c r="E832" s="29" t="s">
        <v>788</v>
      </c>
      <c r="F832" s="98">
        <f>F833</f>
        <v>11621.3</v>
      </c>
      <c r="G832" s="98">
        <f t="shared" si="117"/>
        <v>11681</v>
      </c>
      <c r="H832" s="98">
        <f t="shared" si="117"/>
        <v>11681</v>
      </c>
      <c r="I832" s="188"/>
    </row>
    <row r="833" spans="1:8" ht="12.75">
      <c r="A833" s="6">
        <v>592</v>
      </c>
      <c r="B833" s="9" t="s">
        <v>32</v>
      </c>
      <c r="C833" s="36" t="s">
        <v>113</v>
      </c>
      <c r="D833" s="9"/>
      <c r="E833" s="28" t="s">
        <v>670</v>
      </c>
      <c r="F833" s="98">
        <f t="shared" si="117"/>
        <v>11621.3</v>
      </c>
      <c r="G833" s="98">
        <f t="shared" si="117"/>
        <v>11681</v>
      </c>
      <c r="H833" s="98">
        <f t="shared" si="117"/>
        <v>11681</v>
      </c>
    </row>
    <row r="834" spans="1:8" ht="22.5">
      <c r="A834" s="6">
        <v>592</v>
      </c>
      <c r="B834" s="9" t="s">
        <v>32</v>
      </c>
      <c r="C834" s="36" t="s">
        <v>114</v>
      </c>
      <c r="D834" s="9"/>
      <c r="E834" s="29" t="s">
        <v>787</v>
      </c>
      <c r="F834" s="98">
        <f>F835+F836+F837</f>
        <v>11621.3</v>
      </c>
      <c r="G834" s="98">
        <f>G835+G836+G837</f>
        <v>11681</v>
      </c>
      <c r="H834" s="98">
        <f>H835+H836+H837</f>
        <v>11681</v>
      </c>
    </row>
    <row r="835" spans="1:9" s="8" customFormat="1" ht="45">
      <c r="A835" s="6">
        <v>592</v>
      </c>
      <c r="B835" s="9" t="s">
        <v>32</v>
      </c>
      <c r="C835" s="36" t="s">
        <v>114</v>
      </c>
      <c r="D835" s="9" t="s">
        <v>62</v>
      </c>
      <c r="E835" s="29" t="s">
        <v>63</v>
      </c>
      <c r="F835" s="95">
        <v>10560</v>
      </c>
      <c r="G835" s="95">
        <v>10560</v>
      </c>
      <c r="H835" s="95">
        <v>10560</v>
      </c>
      <c r="I835" s="184"/>
    </row>
    <row r="836" spans="1:8" ht="21.75" customHeight="1">
      <c r="A836" s="6">
        <v>592</v>
      </c>
      <c r="B836" s="9" t="s">
        <v>32</v>
      </c>
      <c r="C836" s="36" t="s">
        <v>114</v>
      </c>
      <c r="D836" s="9" t="s">
        <v>64</v>
      </c>
      <c r="E836" s="29" t="s">
        <v>381</v>
      </c>
      <c r="F836" s="95">
        <v>1061.3</v>
      </c>
      <c r="G836" s="95">
        <v>1121</v>
      </c>
      <c r="H836" s="95">
        <v>1121</v>
      </c>
    </row>
    <row r="837" spans="1:8" ht="12.75" hidden="1">
      <c r="A837" s="6">
        <v>592</v>
      </c>
      <c r="B837" s="9" t="s">
        <v>32</v>
      </c>
      <c r="C837" s="36" t="s">
        <v>114</v>
      </c>
      <c r="D837" s="9" t="s">
        <v>93</v>
      </c>
      <c r="E837" s="28" t="s">
        <v>94</v>
      </c>
      <c r="F837" s="95">
        <v>0</v>
      </c>
      <c r="G837" s="95">
        <v>0</v>
      </c>
      <c r="H837" s="95">
        <v>0</v>
      </c>
    </row>
    <row r="838" spans="1:8" ht="12.75">
      <c r="A838" s="6">
        <v>592</v>
      </c>
      <c r="B838" s="15" t="s">
        <v>6</v>
      </c>
      <c r="C838" s="34"/>
      <c r="D838" s="15"/>
      <c r="E838" s="30" t="s">
        <v>7</v>
      </c>
      <c r="F838" s="93">
        <f aca="true" t="shared" si="118" ref="F838:F844">F839</f>
        <v>30</v>
      </c>
      <c r="G838" s="93">
        <f aca="true" t="shared" si="119" ref="G838:H844">G839</f>
        <v>30</v>
      </c>
      <c r="H838" s="93">
        <f t="shared" si="119"/>
        <v>30</v>
      </c>
    </row>
    <row r="839" spans="1:8" ht="22.5">
      <c r="A839" s="6">
        <v>592</v>
      </c>
      <c r="B839" s="15" t="s">
        <v>34</v>
      </c>
      <c r="C839" s="34"/>
      <c r="D839" s="15"/>
      <c r="E839" s="30" t="s">
        <v>49</v>
      </c>
      <c r="F839" s="93">
        <f t="shared" si="118"/>
        <v>30</v>
      </c>
      <c r="G839" s="93">
        <f t="shared" si="119"/>
        <v>30</v>
      </c>
      <c r="H839" s="93">
        <f t="shared" si="119"/>
        <v>30</v>
      </c>
    </row>
    <row r="840" spans="1:8" ht="22.5">
      <c r="A840" s="6">
        <v>592</v>
      </c>
      <c r="B840" s="9" t="s">
        <v>34</v>
      </c>
      <c r="C840" s="36" t="s">
        <v>254</v>
      </c>
      <c r="D840" s="9"/>
      <c r="E840" s="29" t="s">
        <v>671</v>
      </c>
      <c r="F840" s="95">
        <f t="shared" si="118"/>
        <v>30</v>
      </c>
      <c r="G840" s="95">
        <f t="shared" si="119"/>
        <v>30</v>
      </c>
      <c r="H840" s="95">
        <f t="shared" si="119"/>
        <v>30</v>
      </c>
    </row>
    <row r="841" spans="1:8" ht="33.75">
      <c r="A841" s="6">
        <v>592</v>
      </c>
      <c r="B841" s="9" t="s">
        <v>34</v>
      </c>
      <c r="C841" s="36" t="s">
        <v>265</v>
      </c>
      <c r="D841" s="9"/>
      <c r="E841" s="40" t="s">
        <v>678</v>
      </c>
      <c r="F841" s="95">
        <f t="shared" si="118"/>
        <v>30</v>
      </c>
      <c r="G841" s="95">
        <f t="shared" si="119"/>
        <v>30</v>
      </c>
      <c r="H841" s="95">
        <f t="shared" si="119"/>
        <v>30</v>
      </c>
    </row>
    <row r="842" spans="1:8" ht="22.5">
      <c r="A842" s="6">
        <v>592</v>
      </c>
      <c r="B842" s="9" t="s">
        <v>34</v>
      </c>
      <c r="C842" s="36" t="s">
        <v>307</v>
      </c>
      <c r="D842" s="9"/>
      <c r="E842" s="29" t="s">
        <v>696</v>
      </c>
      <c r="F842" s="95">
        <f t="shared" si="118"/>
        <v>30</v>
      </c>
      <c r="G842" s="95">
        <f t="shared" si="119"/>
        <v>30</v>
      </c>
      <c r="H842" s="95">
        <f t="shared" si="119"/>
        <v>30</v>
      </c>
    </row>
    <row r="843" spans="1:8" ht="12.75">
      <c r="A843" s="6">
        <v>592</v>
      </c>
      <c r="B843" s="9" t="s">
        <v>34</v>
      </c>
      <c r="C843" s="36" t="s">
        <v>308</v>
      </c>
      <c r="D843" s="9"/>
      <c r="E843" s="28" t="s">
        <v>670</v>
      </c>
      <c r="F843" s="95">
        <f t="shared" si="118"/>
        <v>30</v>
      </c>
      <c r="G843" s="95">
        <f t="shared" si="119"/>
        <v>30</v>
      </c>
      <c r="H843" s="95">
        <f t="shared" si="119"/>
        <v>30</v>
      </c>
    </row>
    <row r="844" spans="1:8" ht="22.5">
      <c r="A844" s="6">
        <v>592</v>
      </c>
      <c r="B844" s="9" t="s">
        <v>34</v>
      </c>
      <c r="C844" s="36" t="s">
        <v>309</v>
      </c>
      <c r="D844" s="9"/>
      <c r="E844" s="29" t="s">
        <v>340</v>
      </c>
      <c r="F844" s="95">
        <f t="shared" si="118"/>
        <v>30</v>
      </c>
      <c r="G844" s="95">
        <f t="shared" si="119"/>
        <v>30</v>
      </c>
      <c r="H844" s="95">
        <f t="shared" si="119"/>
        <v>30</v>
      </c>
    </row>
    <row r="845" spans="1:8" ht="22.5">
      <c r="A845" s="6">
        <v>592</v>
      </c>
      <c r="B845" s="9" t="s">
        <v>34</v>
      </c>
      <c r="C845" s="36" t="s">
        <v>309</v>
      </c>
      <c r="D845" s="9" t="s">
        <v>64</v>
      </c>
      <c r="E845" s="29" t="s">
        <v>381</v>
      </c>
      <c r="F845" s="95">
        <v>30</v>
      </c>
      <c r="G845" s="95">
        <v>30</v>
      </c>
      <c r="H845" s="95">
        <v>30</v>
      </c>
    </row>
  </sheetData>
  <sheetProtection/>
  <mergeCells count="11">
    <mergeCell ref="A8:A10"/>
    <mergeCell ref="A5:H7"/>
    <mergeCell ref="B8:B10"/>
    <mergeCell ref="G9:G10"/>
    <mergeCell ref="H9:H10"/>
    <mergeCell ref="G1:H2"/>
    <mergeCell ref="F8:H8"/>
    <mergeCell ref="C8:C10"/>
    <mergeCell ref="D8:D10"/>
    <mergeCell ref="E8:E10"/>
    <mergeCell ref="F9:F10"/>
  </mergeCells>
  <printOptions/>
  <pageMargins left="0.7874015748031497" right="0.3937007874015748" top="0.3937007874015748" bottom="0.3937007874015748" header="0.5118110236220472" footer="0.5118110236220472"/>
  <pageSetup fitToHeight="0" fitToWidth="1" horizontalDpi="600" verticalDpi="600" orientation="portrait" paperSize="9" scale="75" r:id="rId1"/>
  <rowBreaks count="1" manualBreakCount="1">
    <brk id="79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6"/>
  <sheetViews>
    <sheetView view="pageBreakPreview" zoomScaleNormal="120" zoomScaleSheetLayoutView="100" zoomScalePageLayoutView="0" workbookViewId="0" topLeftCell="A1">
      <selection activeCell="A3" sqref="A3:G4"/>
    </sheetView>
  </sheetViews>
  <sheetFormatPr defaultColWidth="9.00390625" defaultRowHeight="12.75"/>
  <cols>
    <col min="1" max="1" width="5.375" style="38" customWidth="1"/>
    <col min="2" max="2" width="10.75390625" style="38" customWidth="1"/>
    <col min="3" max="3" width="5.00390625" style="20" customWidth="1"/>
    <col min="4" max="4" width="53.00390625" style="20" customWidth="1"/>
    <col min="5" max="5" width="12.375" style="20" customWidth="1"/>
    <col min="6" max="6" width="10.75390625" style="0" customWidth="1"/>
    <col min="7" max="7" width="10.625" style="0" customWidth="1"/>
  </cols>
  <sheetData>
    <row r="1" spans="1:7" ht="93.75" customHeight="1">
      <c r="A1" s="24"/>
      <c r="B1" s="24"/>
      <c r="C1" s="25"/>
      <c r="D1" s="63"/>
      <c r="E1" s="92"/>
      <c r="F1" s="204" t="s">
        <v>945</v>
      </c>
      <c r="G1" s="204"/>
    </row>
    <row r="2" spans="1:8" ht="90.75" customHeight="1">
      <c r="A2" s="24"/>
      <c r="B2" s="24"/>
      <c r="C2" s="25"/>
      <c r="D2" s="62"/>
      <c r="E2" s="64"/>
      <c r="F2" s="204"/>
      <c r="G2" s="204"/>
      <c r="H2" s="1"/>
    </row>
    <row r="3" spans="1:8" ht="12.75" customHeight="1">
      <c r="A3" s="213" t="s">
        <v>888</v>
      </c>
      <c r="B3" s="213"/>
      <c r="C3" s="213"/>
      <c r="D3" s="213"/>
      <c r="E3" s="213"/>
      <c r="F3" s="213"/>
      <c r="G3" s="213"/>
      <c r="H3" s="2"/>
    </row>
    <row r="4" spans="1:7" ht="35.25" customHeight="1">
      <c r="A4" s="214"/>
      <c r="B4" s="214"/>
      <c r="C4" s="214"/>
      <c r="D4" s="214"/>
      <c r="E4" s="214"/>
      <c r="F4" s="214"/>
      <c r="G4" s="214"/>
    </row>
    <row r="5" spans="1:7" ht="12.75">
      <c r="A5" s="209" t="s">
        <v>358</v>
      </c>
      <c r="B5" s="209" t="s">
        <v>359</v>
      </c>
      <c r="C5" s="209" t="s">
        <v>360</v>
      </c>
      <c r="D5" s="209" t="s">
        <v>361</v>
      </c>
      <c r="E5" s="215" t="s">
        <v>362</v>
      </c>
      <c r="F5" s="215"/>
      <c r="G5" s="215"/>
    </row>
    <row r="6" spans="1:7" ht="12.75">
      <c r="A6" s="216"/>
      <c r="B6" s="216"/>
      <c r="C6" s="210"/>
      <c r="D6" s="210"/>
      <c r="E6" s="195" t="s">
        <v>623</v>
      </c>
      <c r="F6" s="195" t="s">
        <v>667</v>
      </c>
      <c r="G6" s="195" t="s">
        <v>887</v>
      </c>
    </row>
    <row r="7" spans="1:7" ht="12.75">
      <c r="A7" s="216"/>
      <c r="B7" s="216"/>
      <c r="C7" s="210"/>
      <c r="D7" s="210"/>
      <c r="E7" s="195"/>
      <c r="F7" s="195"/>
      <c r="G7" s="195"/>
    </row>
    <row r="8" spans="1:7" ht="12.75">
      <c r="A8" s="13"/>
      <c r="B8" s="13"/>
      <c r="C8" s="13"/>
      <c r="D8" s="14" t="s">
        <v>35</v>
      </c>
      <c r="E8" s="23">
        <f>E9+E152+E206+E383+E585+E678+E728+E746+E273+E143</f>
        <v>1589032.86</v>
      </c>
      <c r="F8" s="23">
        <f>F9+F152+F206+F383+F585+F678+F728+F746+F273+F143</f>
        <v>590705.1</v>
      </c>
      <c r="G8" s="23">
        <f>G9+G152+G206+G383+G585+G678+G728+G746+G273+G143</f>
        <v>586135.2</v>
      </c>
    </row>
    <row r="9" spans="1:7" ht="12.75">
      <c r="A9" s="34" t="s">
        <v>365</v>
      </c>
      <c r="B9" s="34"/>
      <c r="C9" s="15"/>
      <c r="D9" s="11" t="s">
        <v>371</v>
      </c>
      <c r="E9" s="93">
        <f>E10+E25+E46+E61+E67+E39+E19</f>
        <v>70674.82</v>
      </c>
      <c r="F9" s="93">
        <f>F10+F25+F46+F61+F67+F39+F19</f>
        <v>64995.96000000001</v>
      </c>
      <c r="G9" s="93">
        <f>G10+G25+G46+G61+G67+G39+G19</f>
        <v>65051.66</v>
      </c>
    </row>
    <row r="10" spans="1:7" ht="22.5">
      <c r="A10" s="55" t="s">
        <v>363</v>
      </c>
      <c r="B10" s="55"/>
      <c r="C10" s="50"/>
      <c r="D10" s="56" t="s">
        <v>38</v>
      </c>
      <c r="E10" s="94">
        <f>E11</f>
        <v>2683.4</v>
      </c>
      <c r="F10" s="94">
        <f aca="true" t="shared" si="0" ref="F10:G13">F11</f>
        <v>2683.4</v>
      </c>
      <c r="G10" s="94">
        <f t="shared" si="0"/>
        <v>2683.4</v>
      </c>
    </row>
    <row r="11" spans="1:7" ht="22.5">
      <c r="A11" s="49" t="s">
        <v>363</v>
      </c>
      <c r="B11" s="55"/>
      <c r="C11" s="49"/>
      <c r="D11" s="30" t="s">
        <v>38</v>
      </c>
      <c r="E11" s="95">
        <f>E12</f>
        <v>2683.4</v>
      </c>
      <c r="F11" s="95">
        <f t="shared" si="0"/>
        <v>2683.4</v>
      </c>
      <c r="G11" s="95">
        <f t="shared" si="0"/>
        <v>2683.4</v>
      </c>
    </row>
    <row r="12" spans="1:7" ht="22.5">
      <c r="A12" s="16" t="s">
        <v>363</v>
      </c>
      <c r="B12" s="36" t="s">
        <v>254</v>
      </c>
      <c r="C12" s="9"/>
      <c r="D12" s="29" t="s">
        <v>671</v>
      </c>
      <c r="E12" s="96">
        <f>E13</f>
        <v>2683.4</v>
      </c>
      <c r="F12" s="96">
        <f t="shared" si="0"/>
        <v>2683.4</v>
      </c>
      <c r="G12" s="96">
        <f t="shared" si="0"/>
        <v>2683.4</v>
      </c>
    </row>
    <row r="13" spans="1:7" ht="12.75">
      <c r="A13" s="16" t="s">
        <v>363</v>
      </c>
      <c r="B13" s="36" t="s">
        <v>255</v>
      </c>
      <c r="C13" s="9"/>
      <c r="D13" s="40" t="s">
        <v>116</v>
      </c>
      <c r="E13" s="96">
        <f>E14</f>
        <v>2683.4</v>
      </c>
      <c r="F13" s="96">
        <f t="shared" si="0"/>
        <v>2683.4</v>
      </c>
      <c r="G13" s="96">
        <f t="shared" si="0"/>
        <v>2683.4</v>
      </c>
    </row>
    <row r="14" spans="1:7" ht="22.5">
      <c r="A14" s="16" t="s">
        <v>363</v>
      </c>
      <c r="B14" s="36" t="s">
        <v>334</v>
      </c>
      <c r="C14" s="9"/>
      <c r="D14" s="40" t="s">
        <v>672</v>
      </c>
      <c r="E14" s="96">
        <f>E16</f>
        <v>2683.4</v>
      </c>
      <c r="F14" s="96">
        <f>F16</f>
        <v>2683.4</v>
      </c>
      <c r="G14" s="96">
        <f>G16</f>
        <v>2683.4</v>
      </c>
    </row>
    <row r="15" spans="1:7" ht="12.75">
      <c r="A15" s="16" t="s">
        <v>363</v>
      </c>
      <c r="B15" s="36" t="s">
        <v>820</v>
      </c>
      <c r="C15" s="9"/>
      <c r="D15" s="28" t="s">
        <v>670</v>
      </c>
      <c r="E15" s="96">
        <f>E16</f>
        <v>2683.4</v>
      </c>
      <c r="F15" s="96">
        <f>F16</f>
        <v>2683.4</v>
      </c>
      <c r="G15" s="96">
        <f>G16</f>
        <v>2683.4</v>
      </c>
    </row>
    <row r="16" spans="1:7" ht="22.5">
      <c r="A16" s="16" t="s">
        <v>363</v>
      </c>
      <c r="B16" s="36" t="s">
        <v>335</v>
      </c>
      <c r="C16" s="9"/>
      <c r="D16" s="28" t="s">
        <v>673</v>
      </c>
      <c r="E16" s="96">
        <f>E17+E18</f>
        <v>2683.4</v>
      </c>
      <c r="F16" s="96">
        <f>F17+F18</f>
        <v>2683.4</v>
      </c>
      <c r="G16" s="96">
        <f>G17+G18</f>
        <v>2683.4</v>
      </c>
    </row>
    <row r="17" spans="1:7" ht="45">
      <c r="A17" s="16" t="s">
        <v>363</v>
      </c>
      <c r="B17" s="36" t="s">
        <v>335</v>
      </c>
      <c r="C17" s="9" t="s">
        <v>62</v>
      </c>
      <c r="D17" s="29" t="s">
        <v>63</v>
      </c>
      <c r="E17" s="96">
        <f>'Прил.№5'!F20</f>
        <v>2683.4</v>
      </c>
      <c r="F17" s="96">
        <f>'Прил.№5'!G20</f>
        <v>2683.4</v>
      </c>
      <c r="G17" s="96">
        <f>'Прил.№5'!H20</f>
        <v>2683.4</v>
      </c>
    </row>
    <row r="18" spans="1:7" ht="22.5" hidden="1">
      <c r="A18" s="16" t="s">
        <v>363</v>
      </c>
      <c r="B18" s="36" t="s">
        <v>335</v>
      </c>
      <c r="C18" s="9" t="s">
        <v>64</v>
      </c>
      <c r="D18" s="29" t="s">
        <v>381</v>
      </c>
      <c r="E18" s="96">
        <f>'Прил.№5'!F21</f>
        <v>0</v>
      </c>
      <c r="F18" s="96">
        <f>'Прил.№5'!G21</f>
        <v>0</v>
      </c>
      <c r="G18" s="96">
        <f>'Прил.№5'!H21</f>
        <v>0</v>
      </c>
    </row>
    <row r="19" spans="1:7" ht="33.75">
      <c r="A19" s="49" t="s">
        <v>613</v>
      </c>
      <c r="B19" s="55"/>
      <c r="C19" s="50"/>
      <c r="D19" s="30" t="s">
        <v>614</v>
      </c>
      <c r="E19" s="96">
        <f>E20</f>
        <v>130</v>
      </c>
      <c r="F19" s="96">
        <f aca="true" t="shared" si="1" ref="F19:G23">F20</f>
        <v>130</v>
      </c>
      <c r="G19" s="96">
        <f t="shared" si="1"/>
        <v>130</v>
      </c>
    </row>
    <row r="20" spans="1:7" ht="12.75">
      <c r="A20" s="16" t="s">
        <v>613</v>
      </c>
      <c r="B20" s="37" t="s">
        <v>252</v>
      </c>
      <c r="C20" s="52"/>
      <c r="D20" s="28" t="s">
        <v>100</v>
      </c>
      <c r="E20" s="96">
        <f>E21</f>
        <v>130</v>
      </c>
      <c r="F20" s="96">
        <f t="shared" si="1"/>
        <v>130</v>
      </c>
      <c r="G20" s="96">
        <f t="shared" si="1"/>
        <v>130</v>
      </c>
    </row>
    <row r="21" spans="1:7" ht="12.75">
      <c r="A21" s="16" t="s">
        <v>613</v>
      </c>
      <c r="B21" s="37" t="s">
        <v>251</v>
      </c>
      <c r="C21" s="52"/>
      <c r="D21" s="28" t="s">
        <v>116</v>
      </c>
      <c r="E21" s="96">
        <f>E22</f>
        <v>130</v>
      </c>
      <c r="F21" s="96">
        <f t="shared" si="1"/>
        <v>130</v>
      </c>
      <c r="G21" s="96">
        <f t="shared" si="1"/>
        <v>130</v>
      </c>
    </row>
    <row r="22" spans="1:7" ht="12.75">
      <c r="A22" s="16" t="s">
        <v>613</v>
      </c>
      <c r="B22" s="37" t="s">
        <v>253</v>
      </c>
      <c r="C22" s="52"/>
      <c r="D22" s="28" t="s">
        <v>670</v>
      </c>
      <c r="E22" s="96">
        <f>E23</f>
        <v>130</v>
      </c>
      <c r="F22" s="96">
        <f t="shared" si="1"/>
        <v>130</v>
      </c>
      <c r="G22" s="96">
        <f t="shared" si="1"/>
        <v>130</v>
      </c>
    </row>
    <row r="23" spans="1:7" ht="22.5">
      <c r="A23" s="16" t="s">
        <v>613</v>
      </c>
      <c r="B23" s="37" t="s">
        <v>611</v>
      </c>
      <c r="C23" s="9"/>
      <c r="D23" s="29" t="s">
        <v>612</v>
      </c>
      <c r="E23" s="96">
        <f>E24</f>
        <v>130</v>
      </c>
      <c r="F23" s="96">
        <f t="shared" si="1"/>
        <v>130</v>
      </c>
      <c r="G23" s="96">
        <f t="shared" si="1"/>
        <v>130</v>
      </c>
    </row>
    <row r="24" spans="1:7" ht="45">
      <c r="A24" s="16" t="s">
        <v>613</v>
      </c>
      <c r="B24" s="37" t="s">
        <v>611</v>
      </c>
      <c r="C24" s="9" t="s">
        <v>62</v>
      </c>
      <c r="D24" s="29" t="s">
        <v>63</v>
      </c>
      <c r="E24" s="96">
        <f>'Прил.№5'!F452</f>
        <v>130</v>
      </c>
      <c r="F24" s="96">
        <f>'Прил.№5'!G452</f>
        <v>130</v>
      </c>
      <c r="G24" s="96">
        <f>'Прил.№5'!H452</f>
        <v>130</v>
      </c>
    </row>
    <row r="25" spans="1:7" ht="33.75">
      <c r="A25" s="55" t="s">
        <v>366</v>
      </c>
      <c r="B25" s="55"/>
      <c r="C25" s="49"/>
      <c r="D25" s="56" t="s">
        <v>890</v>
      </c>
      <c r="E25" s="97">
        <f aca="true" t="shared" si="2" ref="E25:G26">E26</f>
        <v>25856.3</v>
      </c>
      <c r="F25" s="97">
        <f t="shared" si="2"/>
        <v>25839.7</v>
      </c>
      <c r="G25" s="97">
        <f t="shared" si="2"/>
        <v>25843.5</v>
      </c>
    </row>
    <row r="26" spans="1:7" ht="22.5">
      <c r="A26" s="9" t="s">
        <v>366</v>
      </c>
      <c r="B26" s="36" t="s">
        <v>254</v>
      </c>
      <c r="C26" s="9"/>
      <c r="D26" s="29" t="s">
        <v>671</v>
      </c>
      <c r="E26" s="95">
        <f t="shared" si="2"/>
        <v>25856.3</v>
      </c>
      <c r="F26" s="95">
        <f t="shared" si="2"/>
        <v>25839.7</v>
      </c>
      <c r="G26" s="95">
        <f t="shared" si="2"/>
        <v>25843.5</v>
      </c>
    </row>
    <row r="27" spans="1:7" ht="12.75">
      <c r="A27" s="9" t="s">
        <v>366</v>
      </c>
      <c r="B27" s="36" t="s">
        <v>255</v>
      </c>
      <c r="C27" s="9"/>
      <c r="D27" s="40" t="s">
        <v>116</v>
      </c>
      <c r="E27" s="95">
        <f>E28+E34</f>
        <v>25856.3</v>
      </c>
      <c r="F27" s="95">
        <f>F28+F34</f>
        <v>25839.7</v>
      </c>
      <c r="G27" s="95">
        <f>G28+G34</f>
        <v>25843.5</v>
      </c>
    </row>
    <row r="28" spans="1:7" ht="22.5">
      <c r="A28" s="9" t="s">
        <v>366</v>
      </c>
      <c r="B28" s="36" t="s">
        <v>256</v>
      </c>
      <c r="C28" s="9"/>
      <c r="D28" s="40" t="s">
        <v>674</v>
      </c>
      <c r="E28" s="95">
        <f aca="true" t="shared" si="3" ref="E28:G29">E29</f>
        <v>25437.6</v>
      </c>
      <c r="F28" s="95">
        <f t="shared" si="3"/>
        <v>25417.4</v>
      </c>
      <c r="G28" s="95">
        <f t="shared" si="3"/>
        <v>25417.4</v>
      </c>
    </row>
    <row r="29" spans="1:7" ht="12.75">
      <c r="A29" s="9" t="s">
        <v>366</v>
      </c>
      <c r="B29" s="36" t="s">
        <v>257</v>
      </c>
      <c r="C29" s="9"/>
      <c r="D29" s="28" t="s">
        <v>670</v>
      </c>
      <c r="E29" s="95">
        <f t="shared" si="3"/>
        <v>25437.6</v>
      </c>
      <c r="F29" s="95">
        <f t="shared" si="3"/>
        <v>25417.4</v>
      </c>
      <c r="G29" s="95">
        <f t="shared" si="3"/>
        <v>25417.4</v>
      </c>
    </row>
    <row r="30" spans="1:7" ht="22.5">
      <c r="A30" s="9" t="s">
        <v>366</v>
      </c>
      <c r="B30" s="36" t="s">
        <v>66</v>
      </c>
      <c r="C30" s="9"/>
      <c r="D30" s="28" t="s">
        <v>675</v>
      </c>
      <c r="E30" s="95">
        <f>E31+E32+E33</f>
        <v>25437.6</v>
      </c>
      <c r="F30" s="95">
        <f>F31+F32+F33</f>
        <v>25417.4</v>
      </c>
      <c r="G30" s="95">
        <f>G31+G32+G33</f>
        <v>25417.4</v>
      </c>
    </row>
    <row r="31" spans="1:7" ht="45">
      <c r="A31" s="9" t="s">
        <v>366</v>
      </c>
      <c r="B31" s="36" t="s">
        <v>66</v>
      </c>
      <c r="C31" s="9" t="s">
        <v>62</v>
      </c>
      <c r="D31" s="29" t="s">
        <v>24</v>
      </c>
      <c r="E31" s="95">
        <f>'Прил.№5'!F28</f>
        <v>22420.7</v>
      </c>
      <c r="F31" s="95">
        <f>'Прил.№5'!G28</f>
        <v>22420.7</v>
      </c>
      <c r="G31" s="95">
        <f>'Прил.№5'!H28</f>
        <v>22420.7</v>
      </c>
    </row>
    <row r="32" spans="1:7" ht="27" customHeight="1">
      <c r="A32" s="9" t="s">
        <v>366</v>
      </c>
      <c r="B32" s="36" t="s">
        <v>66</v>
      </c>
      <c r="C32" s="9" t="s">
        <v>64</v>
      </c>
      <c r="D32" s="29" t="s">
        <v>381</v>
      </c>
      <c r="E32" s="95">
        <f>'Прил.№5'!F29</f>
        <v>3016.8999999999996</v>
      </c>
      <c r="F32" s="95">
        <f>'Прил.№5'!G29</f>
        <v>2996.7</v>
      </c>
      <c r="G32" s="95">
        <f>'Прил.№5'!H29</f>
        <v>2996.7</v>
      </c>
    </row>
    <row r="33" spans="1:7" ht="12.75" hidden="1">
      <c r="A33" s="9" t="s">
        <v>366</v>
      </c>
      <c r="B33" s="36" t="s">
        <v>66</v>
      </c>
      <c r="C33" s="9" t="s">
        <v>93</v>
      </c>
      <c r="D33" s="28" t="s">
        <v>94</v>
      </c>
      <c r="E33" s="95">
        <f>'Прил.№5'!F30</f>
        <v>0</v>
      </c>
      <c r="F33" s="95">
        <f>'Прил.№5'!G30</f>
        <v>0</v>
      </c>
      <c r="G33" s="95">
        <f>'Прил.№5'!H30</f>
        <v>0</v>
      </c>
    </row>
    <row r="34" spans="1:7" ht="33.75">
      <c r="A34" s="9" t="s">
        <v>366</v>
      </c>
      <c r="B34" s="36" t="s">
        <v>259</v>
      </c>
      <c r="C34" s="9"/>
      <c r="D34" s="39" t="s">
        <v>260</v>
      </c>
      <c r="E34" s="95">
        <f aca="true" t="shared" si="4" ref="E34:G35">E35</f>
        <v>418.7</v>
      </c>
      <c r="F34" s="95">
        <f t="shared" si="4"/>
        <v>422.3</v>
      </c>
      <c r="G34" s="95">
        <f t="shared" si="4"/>
        <v>426.1</v>
      </c>
    </row>
    <row r="35" spans="1:7" ht="22.5">
      <c r="A35" s="9" t="s">
        <v>366</v>
      </c>
      <c r="B35" s="36" t="s">
        <v>68</v>
      </c>
      <c r="C35" s="9"/>
      <c r="D35" s="28" t="s">
        <v>262</v>
      </c>
      <c r="E35" s="95">
        <f t="shared" si="4"/>
        <v>418.7</v>
      </c>
      <c r="F35" s="95">
        <f t="shared" si="4"/>
        <v>422.3</v>
      </c>
      <c r="G35" s="95">
        <f t="shared" si="4"/>
        <v>426.1</v>
      </c>
    </row>
    <row r="36" spans="1:7" ht="33.75">
      <c r="A36" s="9" t="s">
        <v>366</v>
      </c>
      <c r="B36" s="36" t="s">
        <v>69</v>
      </c>
      <c r="C36" s="9"/>
      <c r="D36" s="28" t="s">
        <v>67</v>
      </c>
      <c r="E36" s="95">
        <f>E37+E38</f>
        <v>418.7</v>
      </c>
      <c r="F36" s="95">
        <f>F37+F38</f>
        <v>422.3</v>
      </c>
      <c r="G36" s="95">
        <f>G37+G38</f>
        <v>426.1</v>
      </c>
    </row>
    <row r="37" spans="1:7" ht="45">
      <c r="A37" s="9" t="s">
        <v>366</v>
      </c>
      <c r="B37" s="36" t="s">
        <v>69</v>
      </c>
      <c r="C37" s="9" t="s">
        <v>62</v>
      </c>
      <c r="D37" s="29" t="s">
        <v>63</v>
      </c>
      <c r="E37" s="98">
        <f>'Прил.№5'!F34</f>
        <v>410</v>
      </c>
      <c r="F37" s="98">
        <f>'Прил.№5'!G34</f>
        <v>410</v>
      </c>
      <c r="G37" s="98">
        <f>'Прил.№5'!H34</f>
        <v>410</v>
      </c>
    </row>
    <row r="38" spans="1:7" ht="22.5">
      <c r="A38" s="9" t="s">
        <v>366</v>
      </c>
      <c r="B38" s="36" t="s">
        <v>69</v>
      </c>
      <c r="C38" s="9" t="s">
        <v>64</v>
      </c>
      <c r="D38" s="29" t="s">
        <v>381</v>
      </c>
      <c r="E38" s="98">
        <f>'Прил.№5'!F35</f>
        <v>8.7</v>
      </c>
      <c r="F38" s="98">
        <f>'Прил.№5'!G35</f>
        <v>12.3</v>
      </c>
      <c r="G38" s="98">
        <f>'Прил.№5'!H35</f>
        <v>16.1</v>
      </c>
    </row>
    <row r="39" spans="1:7" ht="12.75">
      <c r="A39" s="34" t="s">
        <v>355</v>
      </c>
      <c r="B39" s="34"/>
      <c r="C39" s="15"/>
      <c r="D39" s="57" t="s">
        <v>356</v>
      </c>
      <c r="E39" s="98">
        <f aca="true" t="shared" si="5" ref="E39:G44">E40</f>
        <v>4.8</v>
      </c>
      <c r="F39" s="98">
        <f t="shared" si="5"/>
        <v>5</v>
      </c>
      <c r="G39" s="98">
        <f t="shared" si="5"/>
        <v>56</v>
      </c>
    </row>
    <row r="40" spans="1:7" ht="22.5">
      <c r="A40" s="9" t="s">
        <v>355</v>
      </c>
      <c r="B40" s="36" t="s">
        <v>254</v>
      </c>
      <c r="C40" s="15"/>
      <c r="D40" s="29" t="s">
        <v>671</v>
      </c>
      <c r="E40" s="98">
        <f t="shared" si="5"/>
        <v>4.8</v>
      </c>
      <c r="F40" s="98">
        <f t="shared" si="5"/>
        <v>5</v>
      </c>
      <c r="G40" s="98">
        <f t="shared" si="5"/>
        <v>56</v>
      </c>
    </row>
    <row r="41" spans="1:7" ht="12.75">
      <c r="A41" s="9" t="s">
        <v>355</v>
      </c>
      <c r="B41" s="36" t="s">
        <v>255</v>
      </c>
      <c r="C41" s="15"/>
      <c r="D41" s="40" t="s">
        <v>116</v>
      </c>
      <c r="E41" s="98">
        <f t="shared" si="5"/>
        <v>4.8</v>
      </c>
      <c r="F41" s="98">
        <f t="shared" si="5"/>
        <v>5</v>
      </c>
      <c r="G41" s="98">
        <f t="shared" si="5"/>
        <v>56</v>
      </c>
    </row>
    <row r="42" spans="1:7" ht="33.75">
      <c r="A42" s="9" t="s">
        <v>355</v>
      </c>
      <c r="B42" s="36" t="s">
        <v>261</v>
      </c>
      <c r="C42" s="9"/>
      <c r="D42" s="66" t="s">
        <v>71</v>
      </c>
      <c r="E42" s="98">
        <f t="shared" si="5"/>
        <v>4.8</v>
      </c>
      <c r="F42" s="98">
        <f t="shared" si="5"/>
        <v>5</v>
      </c>
      <c r="G42" s="98">
        <f t="shared" si="5"/>
        <v>56</v>
      </c>
    </row>
    <row r="43" spans="1:7" ht="33.75">
      <c r="A43" s="9" t="s">
        <v>355</v>
      </c>
      <c r="B43" s="36" t="s">
        <v>72</v>
      </c>
      <c r="C43" s="9"/>
      <c r="D43" s="90" t="s">
        <v>73</v>
      </c>
      <c r="E43" s="98">
        <f t="shared" si="5"/>
        <v>4.8</v>
      </c>
      <c r="F43" s="98">
        <f t="shared" si="5"/>
        <v>5</v>
      </c>
      <c r="G43" s="98">
        <f t="shared" si="5"/>
        <v>56</v>
      </c>
    </row>
    <row r="44" spans="1:7" ht="33.75">
      <c r="A44" s="9" t="s">
        <v>355</v>
      </c>
      <c r="B44" s="36" t="s">
        <v>272</v>
      </c>
      <c r="C44" s="9"/>
      <c r="D44" s="90" t="s">
        <v>74</v>
      </c>
      <c r="E44" s="98">
        <f>E45</f>
        <v>4.8</v>
      </c>
      <c r="F44" s="98">
        <f t="shared" si="5"/>
        <v>5</v>
      </c>
      <c r="G44" s="98">
        <f t="shared" si="5"/>
        <v>56</v>
      </c>
    </row>
    <row r="45" spans="1:7" ht="22.5">
      <c r="A45" s="16" t="s">
        <v>355</v>
      </c>
      <c r="B45" s="36" t="s">
        <v>272</v>
      </c>
      <c r="C45" s="9" t="s">
        <v>64</v>
      </c>
      <c r="D45" s="29" t="s">
        <v>65</v>
      </c>
      <c r="E45" s="98">
        <f>'Прил.№5'!F42</f>
        <v>4.8</v>
      </c>
      <c r="F45" s="98">
        <f>'Прил.№5'!G42</f>
        <v>5</v>
      </c>
      <c r="G45" s="98">
        <f>'Прил.№5'!H42</f>
        <v>56</v>
      </c>
    </row>
    <row r="46" spans="1:7" s="5" customFormat="1" ht="33.75">
      <c r="A46" s="34" t="s">
        <v>32</v>
      </c>
      <c r="B46" s="34"/>
      <c r="C46" s="15"/>
      <c r="D46" s="57" t="s">
        <v>43</v>
      </c>
      <c r="E46" s="93">
        <f>E47+E53</f>
        <v>12603.8</v>
      </c>
      <c r="F46" s="93">
        <f>F47+F53</f>
        <v>12666.5</v>
      </c>
      <c r="G46" s="93">
        <f>G47+G53</f>
        <v>12666.5</v>
      </c>
    </row>
    <row r="47" spans="1:7" ht="12.75">
      <c r="A47" s="9" t="s">
        <v>32</v>
      </c>
      <c r="B47" s="36" t="s">
        <v>252</v>
      </c>
      <c r="C47" s="9"/>
      <c r="D47" s="28" t="s">
        <v>100</v>
      </c>
      <c r="E47" s="95">
        <f>E48</f>
        <v>982.5</v>
      </c>
      <c r="F47" s="95">
        <f aca="true" t="shared" si="6" ref="F47:G49">F48</f>
        <v>985.5</v>
      </c>
      <c r="G47" s="95">
        <f t="shared" si="6"/>
        <v>985.5</v>
      </c>
    </row>
    <row r="48" spans="1:7" ht="12.75">
      <c r="A48" s="9" t="s">
        <v>32</v>
      </c>
      <c r="B48" s="36" t="s">
        <v>251</v>
      </c>
      <c r="C48" s="9"/>
      <c r="D48" s="28" t="s">
        <v>116</v>
      </c>
      <c r="E48" s="95">
        <f>E49</f>
        <v>982.5</v>
      </c>
      <c r="F48" s="95">
        <f t="shared" si="6"/>
        <v>985.5</v>
      </c>
      <c r="G48" s="95">
        <f t="shared" si="6"/>
        <v>985.5</v>
      </c>
    </row>
    <row r="49" spans="1:7" ht="12.75">
      <c r="A49" s="9" t="s">
        <v>32</v>
      </c>
      <c r="B49" s="36" t="s">
        <v>253</v>
      </c>
      <c r="C49" s="9"/>
      <c r="D49" s="28" t="s">
        <v>670</v>
      </c>
      <c r="E49" s="95">
        <f>E50</f>
        <v>982.5</v>
      </c>
      <c r="F49" s="95">
        <f t="shared" si="6"/>
        <v>985.5</v>
      </c>
      <c r="G49" s="95">
        <f t="shared" si="6"/>
        <v>985.5</v>
      </c>
    </row>
    <row r="50" spans="1:7" ht="22.5">
      <c r="A50" s="9" t="s">
        <v>32</v>
      </c>
      <c r="B50" s="36" t="s">
        <v>200</v>
      </c>
      <c r="C50" s="9"/>
      <c r="D50" s="28" t="s">
        <v>344</v>
      </c>
      <c r="E50" s="95">
        <f>E51+E52</f>
        <v>982.5</v>
      </c>
      <c r="F50" s="95">
        <f>F51+F52</f>
        <v>985.5</v>
      </c>
      <c r="G50" s="95">
        <f>G51+G52</f>
        <v>985.5</v>
      </c>
    </row>
    <row r="51" spans="1:7" ht="45">
      <c r="A51" s="9" t="s">
        <v>32</v>
      </c>
      <c r="B51" s="36" t="s">
        <v>200</v>
      </c>
      <c r="C51" s="9" t="s">
        <v>62</v>
      </c>
      <c r="D51" s="29" t="s">
        <v>63</v>
      </c>
      <c r="E51" s="95">
        <f>'Прил.№5'!F442</f>
        <v>960.5</v>
      </c>
      <c r="F51" s="95">
        <f>'Прил.№5'!G442</f>
        <v>960.5</v>
      </c>
      <c r="G51" s="95">
        <f>'Прил.№5'!H442</f>
        <v>960.5</v>
      </c>
    </row>
    <row r="52" spans="1:7" ht="22.5">
      <c r="A52" s="9" t="s">
        <v>32</v>
      </c>
      <c r="B52" s="36" t="s">
        <v>200</v>
      </c>
      <c r="C52" s="9" t="s">
        <v>64</v>
      </c>
      <c r="D52" s="29" t="s">
        <v>381</v>
      </c>
      <c r="E52" s="95">
        <f>'Прил.№5'!F443</f>
        <v>22</v>
      </c>
      <c r="F52" s="95">
        <f>'Прил.№5'!G443</f>
        <v>25</v>
      </c>
      <c r="G52" s="95">
        <f>'Прил.№5'!H443</f>
        <v>25</v>
      </c>
    </row>
    <row r="53" spans="1:7" ht="33.75">
      <c r="A53" s="9" t="s">
        <v>32</v>
      </c>
      <c r="B53" s="36" t="s">
        <v>110</v>
      </c>
      <c r="C53" s="6"/>
      <c r="D53" s="29" t="s">
        <v>722</v>
      </c>
      <c r="E53" s="95">
        <f aca="true" t="shared" si="7" ref="E53:G55">E54</f>
        <v>11621.3</v>
      </c>
      <c r="F53" s="95">
        <f t="shared" si="7"/>
        <v>11681</v>
      </c>
      <c r="G53" s="95">
        <f t="shared" si="7"/>
        <v>11681</v>
      </c>
    </row>
    <row r="54" spans="1:7" ht="12.75">
      <c r="A54" s="9" t="s">
        <v>32</v>
      </c>
      <c r="B54" s="36" t="s">
        <v>111</v>
      </c>
      <c r="C54" s="9"/>
      <c r="D54" s="40" t="s">
        <v>116</v>
      </c>
      <c r="E54" s="95">
        <f t="shared" si="7"/>
        <v>11621.3</v>
      </c>
      <c r="F54" s="95">
        <f t="shared" si="7"/>
        <v>11681</v>
      </c>
      <c r="G54" s="95">
        <f t="shared" si="7"/>
        <v>11681</v>
      </c>
    </row>
    <row r="55" spans="1:7" ht="33.75">
      <c r="A55" s="9" t="s">
        <v>32</v>
      </c>
      <c r="B55" s="36" t="s">
        <v>112</v>
      </c>
      <c r="C55" s="9"/>
      <c r="D55" s="29" t="s">
        <v>788</v>
      </c>
      <c r="E55" s="95">
        <f>E56</f>
        <v>11621.3</v>
      </c>
      <c r="F55" s="95">
        <f t="shared" si="7"/>
        <v>11681</v>
      </c>
      <c r="G55" s="95">
        <f t="shared" si="7"/>
        <v>11681</v>
      </c>
    </row>
    <row r="56" spans="1:7" ht="12.75">
      <c r="A56" s="9" t="s">
        <v>32</v>
      </c>
      <c r="B56" s="36" t="s">
        <v>113</v>
      </c>
      <c r="C56" s="9"/>
      <c r="D56" s="28" t="s">
        <v>670</v>
      </c>
      <c r="E56" s="95">
        <f>E57</f>
        <v>11621.3</v>
      </c>
      <c r="F56" s="95">
        <f>F57</f>
        <v>11681</v>
      </c>
      <c r="G56" s="95">
        <f>G57</f>
        <v>11681</v>
      </c>
    </row>
    <row r="57" spans="1:7" ht="22.5">
      <c r="A57" s="9" t="s">
        <v>32</v>
      </c>
      <c r="B57" s="36" t="s">
        <v>114</v>
      </c>
      <c r="C57" s="9"/>
      <c r="D57" s="29" t="s">
        <v>787</v>
      </c>
      <c r="E57" s="95">
        <f>E58+E59+E60</f>
        <v>11621.3</v>
      </c>
      <c r="F57" s="95">
        <f>F58+F59+F60</f>
        <v>11681</v>
      </c>
      <c r="G57" s="95">
        <f>G58+G59+G60</f>
        <v>11681</v>
      </c>
    </row>
    <row r="58" spans="1:7" ht="45">
      <c r="A58" s="9" t="s">
        <v>32</v>
      </c>
      <c r="B58" s="36" t="s">
        <v>114</v>
      </c>
      <c r="C58" s="9" t="s">
        <v>62</v>
      </c>
      <c r="D58" s="29" t="s">
        <v>63</v>
      </c>
      <c r="E58" s="95">
        <f>'Прил.№5'!F835</f>
        <v>10560</v>
      </c>
      <c r="F58" s="95">
        <f>'Прил.№5'!G835</f>
        <v>10560</v>
      </c>
      <c r="G58" s="95">
        <f>'Прил.№5'!H835</f>
        <v>10560</v>
      </c>
    </row>
    <row r="59" spans="1:7" ht="20.25" customHeight="1">
      <c r="A59" s="9" t="s">
        <v>32</v>
      </c>
      <c r="B59" s="36" t="s">
        <v>114</v>
      </c>
      <c r="C59" s="9" t="s">
        <v>64</v>
      </c>
      <c r="D59" s="29" t="s">
        <v>381</v>
      </c>
      <c r="E59" s="95">
        <f>'Прил.№5'!F836</f>
        <v>1061.3</v>
      </c>
      <c r="F59" s="95">
        <f>'Прил.№5'!G836</f>
        <v>1121</v>
      </c>
      <c r="G59" s="95">
        <f>'Прил.№5'!H836</f>
        <v>1121</v>
      </c>
    </row>
    <row r="60" spans="1:7" ht="13.5" customHeight="1" hidden="1">
      <c r="A60" s="9" t="s">
        <v>32</v>
      </c>
      <c r="B60" s="36" t="s">
        <v>114</v>
      </c>
      <c r="C60" s="9" t="s">
        <v>93</v>
      </c>
      <c r="D60" s="28" t="s">
        <v>94</v>
      </c>
      <c r="E60" s="95">
        <f>'Прил.№5'!F837</f>
        <v>0</v>
      </c>
      <c r="F60" s="95">
        <f>'Прил.№5'!G837</f>
        <v>0</v>
      </c>
      <c r="G60" s="95">
        <f>'Прил.№5'!H837</f>
        <v>0</v>
      </c>
    </row>
    <row r="61" spans="1:7" ht="12.75">
      <c r="A61" s="15" t="s">
        <v>40</v>
      </c>
      <c r="B61" s="34"/>
      <c r="C61" s="15"/>
      <c r="D61" s="27" t="s">
        <v>372</v>
      </c>
      <c r="E61" s="93">
        <f>E65</f>
        <v>200</v>
      </c>
      <c r="F61" s="93">
        <f>F65</f>
        <v>500</v>
      </c>
      <c r="G61" s="93">
        <f>G65</f>
        <v>500</v>
      </c>
    </row>
    <row r="62" spans="1:7" ht="12.75">
      <c r="A62" s="9" t="s">
        <v>40</v>
      </c>
      <c r="B62" s="36" t="s">
        <v>252</v>
      </c>
      <c r="C62" s="52"/>
      <c r="D62" s="28" t="s">
        <v>100</v>
      </c>
      <c r="E62" s="95">
        <f>E63</f>
        <v>200</v>
      </c>
      <c r="F62" s="95">
        <f aca="true" t="shared" si="8" ref="F62:G65">F63</f>
        <v>500</v>
      </c>
      <c r="G62" s="95">
        <f t="shared" si="8"/>
        <v>500</v>
      </c>
    </row>
    <row r="63" spans="1:7" ht="12.75">
      <c r="A63" s="9" t="s">
        <v>40</v>
      </c>
      <c r="B63" s="37" t="s">
        <v>263</v>
      </c>
      <c r="C63" s="52"/>
      <c r="D63" s="29" t="s">
        <v>36</v>
      </c>
      <c r="E63" s="95">
        <f>E64</f>
        <v>200</v>
      </c>
      <c r="F63" s="95">
        <f t="shared" si="8"/>
        <v>500</v>
      </c>
      <c r="G63" s="95">
        <f t="shared" si="8"/>
        <v>500</v>
      </c>
    </row>
    <row r="64" spans="1:7" ht="12.75">
      <c r="A64" s="9" t="s">
        <v>40</v>
      </c>
      <c r="B64" s="36" t="s">
        <v>264</v>
      </c>
      <c r="C64" s="9"/>
      <c r="D64" s="28" t="s">
        <v>670</v>
      </c>
      <c r="E64" s="95">
        <f>E65</f>
        <v>200</v>
      </c>
      <c r="F64" s="95">
        <f t="shared" si="8"/>
        <v>500</v>
      </c>
      <c r="G64" s="95">
        <f t="shared" si="8"/>
        <v>500</v>
      </c>
    </row>
    <row r="65" spans="1:7" ht="12.75">
      <c r="A65" s="9" t="s">
        <v>40</v>
      </c>
      <c r="B65" s="36" t="s">
        <v>75</v>
      </c>
      <c r="C65" s="9"/>
      <c r="D65" s="29" t="s">
        <v>76</v>
      </c>
      <c r="E65" s="95">
        <f>E66</f>
        <v>200</v>
      </c>
      <c r="F65" s="95">
        <f t="shared" si="8"/>
        <v>500</v>
      </c>
      <c r="G65" s="95">
        <f t="shared" si="8"/>
        <v>500</v>
      </c>
    </row>
    <row r="66" spans="1:7" ht="12.75">
      <c r="A66" s="9" t="s">
        <v>40</v>
      </c>
      <c r="B66" s="36" t="s">
        <v>75</v>
      </c>
      <c r="C66" s="9" t="s">
        <v>93</v>
      </c>
      <c r="D66" s="28" t="s">
        <v>94</v>
      </c>
      <c r="E66" s="95">
        <f>'Прил.№5'!F48</f>
        <v>200</v>
      </c>
      <c r="F66" s="95">
        <f>'Прил.№5'!G48</f>
        <v>500</v>
      </c>
      <c r="G66" s="95">
        <f>'Прил.№5'!H48</f>
        <v>500</v>
      </c>
    </row>
    <row r="67" spans="1:7" ht="12.75">
      <c r="A67" s="34" t="s">
        <v>44</v>
      </c>
      <c r="B67" s="34"/>
      <c r="C67" s="15"/>
      <c r="D67" s="11" t="s">
        <v>373</v>
      </c>
      <c r="E67" s="93">
        <f>E68+E110</f>
        <v>29196.52</v>
      </c>
      <c r="F67" s="93">
        <f>F68+F110</f>
        <v>23171.36</v>
      </c>
      <c r="G67" s="93">
        <f>G68+G110</f>
        <v>23172.260000000002</v>
      </c>
    </row>
    <row r="68" spans="1:7" ht="22.5">
      <c r="A68" s="34" t="s">
        <v>44</v>
      </c>
      <c r="B68" s="36" t="s">
        <v>254</v>
      </c>
      <c r="C68" s="9"/>
      <c r="D68" s="29" t="s">
        <v>671</v>
      </c>
      <c r="E68" s="96">
        <f>E69+E86</f>
        <v>22568</v>
      </c>
      <c r="F68" s="96">
        <f>F69+F86</f>
        <v>22334.2</v>
      </c>
      <c r="G68" s="96">
        <f>G69+G86</f>
        <v>22335.100000000002</v>
      </c>
    </row>
    <row r="69" spans="1:7" ht="33.75">
      <c r="A69" s="16" t="s">
        <v>44</v>
      </c>
      <c r="B69" s="37" t="s">
        <v>265</v>
      </c>
      <c r="C69" s="16"/>
      <c r="D69" s="39" t="s">
        <v>678</v>
      </c>
      <c r="E69" s="96">
        <f>E76+E80+E70</f>
        <v>6047.2</v>
      </c>
      <c r="F69" s="96">
        <f>F76+F80+F70</f>
        <v>5787.2</v>
      </c>
      <c r="G69" s="96">
        <f>G76+G80+G70</f>
        <v>5787.2</v>
      </c>
    </row>
    <row r="70" spans="1:7" ht="22.5">
      <c r="A70" s="16" t="s">
        <v>44</v>
      </c>
      <c r="B70" s="37" t="s">
        <v>490</v>
      </c>
      <c r="C70" s="16"/>
      <c r="D70" s="28" t="s">
        <v>676</v>
      </c>
      <c r="E70" s="96">
        <f>E71</f>
        <v>180</v>
      </c>
      <c r="F70" s="96">
        <f aca="true" t="shared" si="9" ref="F70:G72">F71</f>
        <v>90</v>
      </c>
      <c r="G70" s="96">
        <f t="shared" si="9"/>
        <v>90</v>
      </c>
    </row>
    <row r="71" spans="1:7" ht="12.75">
      <c r="A71" s="16" t="s">
        <v>44</v>
      </c>
      <c r="B71" s="37" t="s">
        <v>491</v>
      </c>
      <c r="C71" s="16"/>
      <c r="D71" s="28" t="s">
        <v>670</v>
      </c>
      <c r="E71" s="96">
        <f>E72+E74</f>
        <v>180</v>
      </c>
      <c r="F71" s="96">
        <f>F72+F74</f>
        <v>90</v>
      </c>
      <c r="G71" s="96">
        <f>G72+G74</f>
        <v>90</v>
      </c>
    </row>
    <row r="72" spans="1:7" ht="22.5">
      <c r="A72" s="16" t="s">
        <v>44</v>
      </c>
      <c r="B72" s="37" t="s">
        <v>492</v>
      </c>
      <c r="C72" s="16"/>
      <c r="D72" s="28" t="s">
        <v>677</v>
      </c>
      <c r="E72" s="96">
        <f>E73</f>
        <v>80</v>
      </c>
      <c r="F72" s="96">
        <f t="shared" si="9"/>
        <v>90</v>
      </c>
      <c r="G72" s="96">
        <f t="shared" si="9"/>
        <v>90</v>
      </c>
    </row>
    <row r="73" spans="1:7" ht="22.5">
      <c r="A73" s="16" t="s">
        <v>44</v>
      </c>
      <c r="B73" s="37" t="s">
        <v>492</v>
      </c>
      <c r="C73" s="16" t="s">
        <v>64</v>
      </c>
      <c r="D73" s="29" t="s">
        <v>381</v>
      </c>
      <c r="E73" s="96">
        <f>'Прил.№5'!F55</f>
        <v>80</v>
      </c>
      <c r="F73" s="96">
        <f>'Прил.№5'!G55</f>
        <v>90</v>
      </c>
      <c r="G73" s="96">
        <f>'Прил.№5'!H55</f>
        <v>90</v>
      </c>
    </row>
    <row r="74" spans="1:7" ht="22.5">
      <c r="A74" s="16" t="s">
        <v>44</v>
      </c>
      <c r="B74" s="37" t="s">
        <v>865</v>
      </c>
      <c r="C74" s="16"/>
      <c r="D74" s="28" t="s">
        <v>866</v>
      </c>
      <c r="E74" s="96">
        <f>E75</f>
        <v>100</v>
      </c>
      <c r="F74" s="96">
        <f>F75</f>
        <v>0</v>
      </c>
      <c r="G74" s="96">
        <f>G75</f>
        <v>0</v>
      </c>
    </row>
    <row r="75" spans="1:7" ht="12.75">
      <c r="A75" s="16" t="s">
        <v>44</v>
      </c>
      <c r="B75" s="37" t="s">
        <v>865</v>
      </c>
      <c r="C75" s="9" t="s">
        <v>93</v>
      </c>
      <c r="D75" s="28" t="s">
        <v>94</v>
      </c>
      <c r="E75" s="96">
        <f>'Прил.№5'!F57</f>
        <v>100</v>
      </c>
      <c r="F75" s="96">
        <f>'Прил.№5'!G57</f>
        <v>0</v>
      </c>
      <c r="G75" s="96">
        <f>'Прил.№5'!H57</f>
        <v>0</v>
      </c>
    </row>
    <row r="76" spans="1:7" s="8" customFormat="1" ht="22.5">
      <c r="A76" s="16" t="s">
        <v>44</v>
      </c>
      <c r="B76" s="37" t="s">
        <v>266</v>
      </c>
      <c r="C76" s="16"/>
      <c r="D76" s="28" t="s">
        <v>332</v>
      </c>
      <c r="E76" s="96">
        <f>E77</f>
        <v>85</v>
      </c>
      <c r="F76" s="96">
        <f aca="true" t="shared" si="10" ref="F76:G78">F77</f>
        <v>85</v>
      </c>
      <c r="G76" s="96">
        <f t="shared" si="10"/>
        <v>85</v>
      </c>
    </row>
    <row r="77" spans="1:7" s="8" customFormat="1" ht="12.75">
      <c r="A77" s="16" t="s">
        <v>44</v>
      </c>
      <c r="B77" s="37" t="s">
        <v>267</v>
      </c>
      <c r="C77" s="16"/>
      <c r="D77" s="28" t="s">
        <v>670</v>
      </c>
      <c r="E77" s="96">
        <f>E78</f>
        <v>85</v>
      </c>
      <c r="F77" s="96">
        <f t="shared" si="10"/>
        <v>85</v>
      </c>
      <c r="G77" s="96">
        <f t="shared" si="10"/>
        <v>85</v>
      </c>
    </row>
    <row r="78" spans="1:7" s="8" customFormat="1" ht="22.5">
      <c r="A78" s="16" t="s">
        <v>44</v>
      </c>
      <c r="B78" s="37" t="s">
        <v>378</v>
      </c>
      <c r="C78" s="16"/>
      <c r="D78" s="28" t="s">
        <v>2</v>
      </c>
      <c r="E78" s="96">
        <f>E79</f>
        <v>85</v>
      </c>
      <c r="F78" s="96">
        <f t="shared" si="10"/>
        <v>85</v>
      </c>
      <c r="G78" s="96">
        <f t="shared" si="10"/>
        <v>85</v>
      </c>
    </row>
    <row r="79" spans="1:7" s="8" customFormat="1" ht="12.75">
      <c r="A79" s="16" t="s">
        <v>44</v>
      </c>
      <c r="B79" s="37" t="s">
        <v>378</v>
      </c>
      <c r="C79" s="9" t="s">
        <v>93</v>
      </c>
      <c r="D79" s="28" t="s">
        <v>94</v>
      </c>
      <c r="E79" s="96">
        <f>'Прил.№5'!F61</f>
        <v>85</v>
      </c>
      <c r="F79" s="96">
        <f>'Прил.№5'!G61</f>
        <v>85</v>
      </c>
      <c r="G79" s="96">
        <f>'Прил.№5'!H61</f>
        <v>85</v>
      </c>
    </row>
    <row r="80" spans="1:7" ht="33.75">
      <c r="A80" s="9" t="s">
        <v>44</v>
      </c>
      <c r="B80" s="36" t="s">
        <v>191</v>
      </c>
      <c r="C80" s="9"/>
      <c r="D80" s="28" t="s">
        <v>250</v>
      </c>
      <c r="E80" s="96">
        <f aca="true" t="shared" si="11" ref="E80:G81">E81</f>
        <v>5782.2</v>
      </c>
      <c r="F80" s="96">
        <f t="shared" si="11"/>
        <v>5612.2</v>
      </c>
      <c r="G80" s="96">
        <f t="shared" si="11"/>
        <v>5612.2</v>
      </c>
    </row>
    <row r="81" spans="1:7" ht="12.75">
      <c r="A81" s="9" t="s">
        <v>44</v>
      </c>
      <c r="B81" s="36" t="s">
        <v>192</v>
      </c>
      <c r="C81" s="9"/>
      <c r="D81" s="28" t="s">
        <v>670</v>
      </c>
      <c r="E81" s="96">
        <f t="shared" si="11"/>
        <v>5782.2</v>
      </c>
      <c r="F81" s="96">
        <f t="shared" si="11"/>
        <v>5612.2</v>
      </c>
      <c r="G81" s="96">
        <f t="shared" si="11"/>
        <v>5612.2</v>
      </c>
    </row>
    <row r="82" spans="1:7" ht="45">
      <c r="A82" s="9" t="s">
        <v>44</v>
      </c>
      <c r="B82" s="36" t="s">
        <v>193</v>
      </c>
      <c r="C82" s="9"/>
      <c r="D82" s="28" t="s">
        <v>194</v>
      </c>
      <c r="E82" s="96">
        <f>E83+E84+E85</f>
        <v>5782.2</v>
      </c>
      <c r="F82" s="96">
        <f>F83+F84+F85</f>
        <v>5612.2</v>
      </c>
      <c r="G82" s="96">
        <f>G83+G84+G85</f>
        <v>5612.2</v>
      </c>
    </row>
    <row r="83" spans="1:7" ht="45">
      <c r="A83" s="9" t="s">
        <v>44</v>
      </c>
      <c r="B83" s="36" t="s">
        <v>193</v>
      </c>
      <c r="C83" s="9" t="s">
        <v>62</v>
      </c>
      <c r="D83" s="29" t="s">
        <v>63</v>
      </c>
      <c r="E83" s="96">
        <f>'Прил.№5'!F367</f>
        <v>926.2</v>
      </c>
      <c r="F83" s="96">
        <f>'Прил.№5'!G367</f>
        <v>926.2</v>
      </c>
      <c r="G83" s="96">
        <f>'Прил.№5'!H367</f>
        <v>926.2</v>
      </c>
    </row>
    <row r="84" spans="1:7" ht="22.5">
      <c r="A84" s="9" t="s">
        <v>44</v>
      </c>
      <c r="B84" s="36" t="s">
        <v>193</v>
      </c>
      <c r="C84" s="9" t="s">
        <v>64</v>
      </c>
      <c r="D84" s="29" t="s">
        <v>381</v>
      </c>
      <c r="E84" s="96">
        <f>'Прил.№5'!F368</f>
        <v>4820</v>
      </c>
      <c r="F84" s="96">
        <f>'Прил.№5'!G368</f>
        <v>4650</v>
      </c>
      <c r="G84" s="96">
        <f>'Прил.№5'!H368</f>
        <v>4650</v>
      </c>
    </row>
    <row r="85" spans="1:7" ht="12.75">
      <c r="A85" s="9" t="s">
        <v>44</v>
      </c>
      <c r="B85" s="36" t="s">
        <v>193</v>
      </c>
      <c r="C85" s="9" t="s">
        <v>93</v>
      </c>
      <c r="D85" s="28" t="s">
        <v>94</v>
      </c>
      <c r="E85" s="96">
        <f>'Прил.№5'!F369</f>
        <v>36</v>
      </c>
      <c r="F85" s="96">
        <f>'Прил.№5'!G369</f>
        <v>36</v>
      </c>
      <c r="G85" s="96">
        <f>'Прил.№5'!H369</f>
        <v>36</v>
      </c>
    </row>
    <row r="86" spans="1:7" ht="12.75">
      <c r="A86" s="9" t="s">
        <v>44</v>
      </c>
      <c r="B86" s="36" t="s">
        <v>255</v>
      </c>
      <c r="C86" s="9"/>
      <c r="D86" s="40" t="s">
        <v>116</v>
      </c>
      <c r="E86" s="96">
        <f>E87+E92+E98+E104</f>
        <v>16520.8</v>
      </c>
      <c r="F86" s="96">
        <f>F87+F92+F98+F104</f>
        <v>16547</v>
      </c>
      <c r="G86" s="96">
        <f>G87+G92+G98+G104</f>
        <v>16547.9</v>
      </c>
    </row>
    <row r="87" spans="1:7" ht="45">
      <c r="A87" s="9" t="s">
        <v>44</v>
      </c>
      <c r="B87" s="36" t="s">
        <v>268</v>
      </c>
      <c r="C87" s="9"/>
      <c r="D87" s="40" t="s">
        <v>278</v>
      </c>
      <c r="E87" s="95">
        <f aca="true" t="shared" si="12" ref="E87:G88">E88</f>
        <v>181.3</v>
      </c>
      <c r="F87" s="95">
        <f t="shared" si="12"/>
        <v>182.7</v>
      </c>
      <c r="G87" s="95">
        <f t="shared" si="12"/>
        <v>183.6</v>
      </c>
    </row>
    <row r="88" spans="1:7" ht="22.5">
      <c r="A88" s="9" t="s">
        <v>44</v>
      </c>
      <c r="B88" s="36" t="s">
        <v>279</v>
      </c>
      <c r="C88" s="9"/>
      <c r="D88" s="28" t="s">
        <v>262</v>
      </c>
      <c r="E88" s="95">
        <f t="shared" si="12"/>
        <v>181.3</v>
      </c>
      <c r="F88" s="95">
        <f t="shared" si="12"/>
        <v>182.7</v>
      </c>
      <c r="G88" s="95">
        <f t="shared" si="12"/>
        <v>183.6</v>
      </c>
    </row>
    <row r="89" spans="1:7" ht="45">
      <c r="A89" s="9" t="s">
        <v>44</v>
      </c>
      <c r="B89" s="36" t="s">
        <v>77</v>
      </c>
      <c r="C89" s="18"/>
      <c r="D89" s="28" t="s">
        <v>78</v>
      </c>
      <c r="E89" s="95">
        <f>E90+E91</f>
        <v>181.3</v>
      </c>
      <c r="F89" s="95">
        <f>F90+F91</f>
        <v>182.7</v>
      </c>
      <c r="G89" s="95">
        <f>G90+G91</f>
        <v>183.6</v>
      </c>
    </row>
    <row r="90" spans="1:7" ht="45">
      <c r="A90" s="9" t="s">
        <v>44</v>
      </c>
      <c r="B90" s="36" t="s">
        <v>77</v>
      </c>
      <c r="C90" s="9" t="s">
        <v>62</v>
      </c>
      <c r="D90" s="29" t="s">
        <v>63</v>
      </c>
      <c r="E90" s="95">
        <f>'Прил.№5'!F66</f>
        <v>170</v>
      </c>
      <c r="F90" s="95">
        <f>'Прил.№5'!G66</f>
        <v>170</v>
      </c>
      <c r="G90" s="95">
        <f>'Прил.№5'!H66</f>
        <v>170</v>
      </c>
    </row>
    <row r="91" spans="1:7" ht="22.5">
      <c r="A91" s="9" t="s">
        <v>44</v>
      </c>
      <c r="B91" s="36" t="s">
        <v>77</v>
      </c>
      <c r="C91" s="9" t="s">
        <v>64</v>
      </c>
      <c r="D91" s="29" t="s">
        <v>381</v>
      </c>
      <c r="E91" s="95">
        <f>'Прил.№5'!F67</f>
        <v>11.3</v>
      </c>
      <c r="F91" s="95">
        <f>'Прил.№5'!G67</f>
        <v>12.7</v>
      </c>
      <c r="G91" s="95">
        <f>'Прил.№5'!H67</f>
        <v>13.6</v>
      </c>
    </row>
    <row r="92" spans="1:7" ht="33.75">
      <c r="A92" s="9" t="s">
        <v>44</v>
      </c>
      <c r="B92" s="36" t="s">
        <v>280</v>
      </c>
      <c r="C92" s="9"/>
      <c r="D92" s="29" t="s">
        <v>377</v>
      </c>
      <c r="E92" s="96">
        <f aca="true" t="shared" si="13" ref="E92:G93">E93</f>
        <v>5841.1</v>
      </c>
      <c r="F92" s="96">
        <f t="shared" si="13"/>
        <v>5851.1</v>
      </c>
      <c r="G92" s="96">
        <f t="shared" si="13"/>
        <v>5851.1</v>
      </c>
    </row>
    <row r="93" spans="1:7" ht="12.75">
      <c r="A93" s="9" t="s">
        <v>44</v>
      </c>
      <c r="B93" s="36" t="s">
        <v>190</v>
      </c>
      <c r="C93" s="9"/>
      <c r="D93" s="28" t="s">
        <v>670</v>
      </c>
      <c r="E93" s="96">
        <f t="shared" si="13"/>
        <v>5841.1</v>
      </c>
      <c r="F93" s="96">
        <f t="shared" si="13"/>
        <v>5851.1</v>
      </c>
      <c r="G93" s="96">
        <f t="shared" si="13"/>
        <v>5851.1</v>
      </c>
    </row>
    <row r="94" spans="1:7" ht="33.75">
      <c r="A94" s="9" t="s">
        <v>44</v>
      </c>
      <c r="B94" s="36" t="s">
        <v>375</v>
      </c>
      <c r="C94" s="9"/>
      <c r="D94" s="29" t="s">
        <v>819</v>
      </c>
      <c r="E94" s="96">
        <f>E95+E96+E97</f>
        <v>5841.1</v>
      </c>
      <c r="F94" s="96">
        <f>F95+F96+F97</f>
        <v>5851.1</v>
      </c>
      <c r="G94" s="96">
        <f>G95+G96+G97</f>
        <v>5851.1</v>
      </c>
    </row>
    <row r="95" spans="1:7" ht="45">
      <c r="A95" s="9" t="s">
        <v>44</v>
      </c>
      <c r="B95" s="36" t="s">
        <v>375</v>
      </c>
      <c r="C95" s="9" t="s">
        <v>62</v>
      </c>
      <c r="D95" s="29" t="s">
        <v>63</v>
      </c>
      <c r="E95" s="96">
        <f>'Прил.№5'!F360</f>
        <v>5151.1</v>
      </c>
      <c r="F95" s="96">
        <f>'Прил.№5'!G360</f>
        <v>5151.1</v>
      </c>
      <c r="G95" s="96">
        <f>'Прил.№5'!H360</f>
        <v>5151.1</v>
      </c>
    </row>
    <row r="96" spans="1:7" ht="22.5">
      <c r="A96" s="9" t="s">
        <v>44</v>
      </c>
      <c r="B96" s="36" t="s">
        <v>375</v>
      </c>
      <c r="C96" s="9" t="s">
        <v>64</v>
      </c>
      <c r="D96" s="29" t="s">
        <v>381</v>
      </c>
      <c r="E96" s="96">
        <f>'Прил.№5'!F361</f>
        <v>690</v>
      </c>
      <c r="F96" s="96">
        <f>'Прил.№5'!G361</f>
        <v>700</v>
      </c>
      <c r="G96" s="96">
        <f>'Прил.№5'!H361</f>
        <v>700</v>
      </c>
    </row>
    <row r="97" spans="1:7" ht="12.75">
      <c r="A97" s="9" t="s">
        <v>44</v>
      </c>
      <c r="B97" s="36" t="s">
        <v>375</v>
      </c>
      <c r="C97" s="9" t="s">
        <v>93</v>
      </c>
      <c r="D97" s="28" t="s">
        <v>94</v>
      </c>
      <c r="E97" s="99">
        <f>'Прил.№5'!F362</f>
        <v>0</v>
      </c>
      <c r="F97" s="99">
        <f>'Прил.№5'!G362</f>
        <v>0</v>
      </c>
      <c r="G97" s="99">
        <f>'Прил.№5'!H362</f>
        <v>0</v>
      </c>
    </row>
    <row r="98" spans="1:7" ht="22.5">
      <c r="A98" s="9" t="s">
        <v>44</v>
      </c>
      <c r="B98" s="36" t="s">
        <v>724</v>
      </c>
      <c r="C98" s="9"/>
      <c r="D98" s="29" t="s">
        <v>728</v>
      </c>
      <c r="E98" s="130">
        <f aca="true" t="shared" si="14" ref="E98:G99">E99</f>
        <v>7350.2</v>
      </c>
      <c r="F98" s="130">
        <f t="shared" si="14"/>
        <v>7357</v>
      </c>
      <c r="G98" s="130">
        <f t="shared" si="14"/>
        <v>7357</v>
      </c>
    </row>
    <row r="99" spans="1:7" ht="12.75">
      <c r="A99" s="9" t="s">
        <v>44</v>
      </c>
      <c r="B99" s="36" t="s">
        <v>726</v>
      </c>
      <c r="C99" s="9"/>
      <c r="D99" s="28" t="s">
        <v>670</v>
      </c>
      <c r="E99" s="130">
        <f t="shared" si="14"/>
        <v>7350.2</v>
      </c>
      <c r="F99" s="130">
        <f t="shared" si="14"/>
        <v>7357</v>
      </c>
      <c r="G99" s="130">
        <f t="shared" si="14"/>
        <v>7357</v>
      </c>
    </row>
    <row r="100" spans="1:7" ht="22.5">
      <c r="A100" s="9" t="s">
        <v>44</v>
      </c>
      <c r="B100" s="36" t="s">
        <v>727</v>
      </c>
      <c r="C100" s="9"/>
      <c r="D100" s="29" t="s">
        <v>725</v>
      </c>
      <c r="E100" s="130">
        <f>E101+E102+E103</f>
        <v>7350.2</v>
      </c>
      <c r="F100" s="130">
        <f>F101+F102+F103</f>
        <v>7357</v>
      </c>
      <c r="G100" s="130">
        <f>G101+G102+G103</f>
        <v>7357</v>
      </c>
    </row>
    <row r="101" spans="1:7" ht="45">
      <c r="A101" s="9" t="s">
        <v>44</v>
      </c>
      <c r="B101" s="36" t="s">
        <v>727</v>
      </c>
      <c r="C101" s="9" t="s">
        <v>62</v>
      </c>
      <c r="D101" s="29" t="s">
        <v>63</v>
      </c>
      <c r="E101" s="130">
        <f>'Прил.№5'!F71</f>
        <v>6777</v>
      </c>
      <c r="F101" s="130">
        <f>'Прил.№5'!G71</f>
        <v>6777</v>
      </c>
      <c r="G101" s="130">
        <f>'Прил.№5'!H71</f>
        <v>6777</v>
      </c>
    </row>
    <row r="102" spans="1:7" ht="22.5">
      <c r="A102" s="9" t="s">
        <v>44</v>
      </c>
      <c r="B102" s="36" t="s">
        <v>727</v>
      </c>
      <c r="C102" s="9" t="s">
        <v>64</v>
      </c>
      <c r="D102" s="29" t="s">
        <v>381</v>
      </c>
      <c r="E102" s="130">
        <f>'Прил.№5'!F72</f>
        <v>571.2</v>
      </c>
      <c r="F102" s="130">
        <f>'Прил.№5'!G72</f>
        <v>580</v>
      </c>
      <c r="G102" s="130">
        <f>'Прил.№5'!H72</f>
        <v>580</v>
      </c>
    </row>
    <row r="103" spans="1:7" ht="12.75">
      <c r="A103" s="9" t="s">
        <v>44</v>
      </c>
      <c r="B103" s="36" t="s">
        <v>727</v>
      </c>
      <c r="C103" s="9" t="s">
        <v>93</v>
      </c>
      <c r="D103" s="28" t="s">
        <v>94</v>
      </c>
      <c r="E103" s="130">
        <f>'Прил.№5'!F73</f>
        <v>2</v>
      </c>
      <c r="F103" s="130">
        <f>'Прил.№5'!G73</f>
        <v>0</v>
      </c>
      <c r="G103" s="130">
        <f>'Прил.№5'!H73</f>
        <v>0</v>
      </c>
    </row>
    <row r="104" spans="1:7" ht="22.5">
      <c r="A104" s="9" t="s">
        <v>44</v>
      </c>
      <c r="B104" s="36" t="s">
        <v>729</v>
      </c>
      <c r="C104" s="9"/>
      <c r="D104" s="29" t="s">
        <v>732</v>
      </c>
      <c r="E104" s="130">
        <f aca="true" t="shared" si="15" ref="E104:G105">E105</f>
        <v>3148.2</v>
      </c>
      <c r="F104" s="130">
        <f t="shared" si="15"/>
        <v>3156.2</v>
      </c>
      <c r="G104" s="130">
        <f t="shared" si="15"/>
        <v>3156.2</v>
      </c>
    </row>
    <row r="105" spans="1:7" ht="12.75">
      <c r="A105" s="9" t="s">
        <v>44</v>
      </c>
      <c r="B105" s="36" t="s">
        <v>730</v>
      </c>
      <c r="C105" s="9"/>
      <c r="D105" s="28" t="s">
        <v>670</v>
      </c>
      <c r="E105" s="130">
        <f t="shared" si="15"/>
        <v>3148.2</v>
      </c>
      <c r="F105" s="130">
        <f t="shared" si="15"/>
        <v>3156.2</v>
      </c>
      <c r="G105" s="130">
        <f t="shared" si="15"/>
        <v>3156.2</v>
      </c>
    </row>
    <row r="106" spans="1:7" ht="22.5">
      <c r="A106" s="9" t="s">
        <v>44</v>
      </c>
      <c r="B106" s="36" t="s">
        <v>731</v>
      </c>
      <c r="C106" s="9"/>
      <c r="D106" s="29" t="s">
        <v>753</v>
      </c>
      <c r="E106" s="130">
        <f>E107+E108+E109</f>
        <v>3148.2</v>
      </c>
      <c r="F106" s="130">
        <f>F107+F108+F109</f>
        <v>3156.2</v>
      </c>
      <c r="G106" s="130">
        <f>G107+G108+G109</f>
        <v>3156.2</v>
      </c>
    </row>
    <row r="107" spans="1:7" ht="45">
      <c r="A107" s="9" t="s">
        <v>44</v>
      </c>
      <c r="B107" s="36" t="s">
        <v>731</v>
      </c>
      <c r="C107" s="9" t="s">
        <v>62</v>
      </c>
      <c r="D107" s="29" t="s">
        <v>63</v>
      </c>
      <c r="E107" s="130">
        <f>'Прил.№5'!F77</f>
        <v>3026.2</v>
      </c>
      <c r="F107" s="130">
        <f>'Прил.№5'!G77</f>
        <v>3026.2</v>
      </c>
      <c r="G107" s="130">
        <f>'Прил.№5'!H77</f>
        <v>3026.2</v>
      </c>
    </row>
    <row r="108" spans="1:7" ht="21" customHeight="1">
      <c r="A108" s="9" t="s">
        <v>44</v>
      </c>
      <c r="B108" s="36" t="s">
        <v>731</v>
      </c>
      <c r="C108" s="9" t="s">
        <v>64</v>
      </c>
      <c r="D108" s="29" t="s">
        <v>381</v>
      </c>
      <c r="E108" s="130">
        <f>'Прил.№5'!F78</f>
        <v>122</v>
      </c>
      <c r="F108" s="130">
        <f>'Прил.№5'!G78</f>
        <v>130</v>
      </c>
      <c r="G108" s="130">
        <f>'Прил.№5'!H78</f>
        <v>130</v>
      </c>
    </row>
    <row r="109" spans="1:7" ht="12.75" hidden="1">
      <c r="A109" s="9" t="s">
        <v>44</v>
      </c>
      <c r="B109" s="36" t="s">
        <v>731</v>
      </c>
      <c r="C109" s="9" t="s">
        <v>93</v>
      </c>
      <c r="D109" s="28" t="s">
        <v>94</v>
      </c>
      <c r="E109" s="130">
        <f>'Прил.№5'!F79</f>
        <v>0</v>
      </c>
      <c r="F109" s="130">
        <f>'Прил.№5'!G79</f>
        <v>0</v>
      </c>
      <c r="G109" s="130">
        <f>'Прил.№5'!H79</f>
        <v>0</v>
      </c>
    </row>
    <row r="110" spans="1:7" ht="22.5">
      <c r="A110" s="9" t="s">
        <v>44</v>
      </c>
      <c r="B110" s="36" t="s">
        <v>201</v>
      </c>
      <c r="C110" s="9"/>
      <c r="D110" s="29" t="s">
        <v>679</v>
      </c>
      <c r="E110" s="96">
        <f>E111+E132</f>
        <v>6628.5199999999995</v>
      </c>
      <c r="F110" s="96">
        <f>F111+F132</f>
        <v>837.16</v>
      </c>
      <c r="G110" s="96">
        <f>G111+G132</f>
        <v>837.16</v>
      </c>
    </row>
    <row r="111" spans="1:7" ht="12.75">
      <c r="A111" s="9" t="s">
        <v>44</v>
      </c>
      <c r="B111" s="36" t="s">
        <v>202</v>
      </c>
      <c r="C111" s="53"/>
      <c r="D111" s="40" t="s">
        <v>349</v>
      </c>
      <c r="E111" s="96">
        <f>E112+E120</f>
        <v>6520.8099999999995</v>
      </c>
      <c r="F111" s="96">
        <f>F112+F120</f>
        <v>760</v>
      </c>
      <c r="G111" s="96">
        <f>G112+G120</f>
        <v>760</v>
      </c>
    </row>
    <row r="112" spans="1:7" ht="22.5">
      <c r="A112" s="9" t="s">
        <v>44</v>
      </c>
      <c r="B112" s="36" t="s">
        <v>203</v>
      </c>
      <c r="C112" s="18"/>
      <c r="D112" s="29" t="s">
        <v>120</v>
      </c>
      <c r="E112" s="96">
        <f>E113</f>
        <v>124</v>
      </c>
      <c r="F112" s="96">
        <f>F113</f>
        <v>60</v>
      </c>
      <c r="G112" s="96">
        <f>G113</f>
        <v>60</v>
      </c>
    </row>
    <row r="113" spans="1:7" ht="12.75">
      <c r="A113" s="9" t="s">
        <v>44</v>
      </c>
      <c r="B113" s="36" t="s">
        <v>204</v>
      </c>
      <c r="C113" s="18"/>
      <c r="D113" s="28" t="s">
        <v>670</v>
      </c>
      <c r="E113" s="96">
        <f>E114+E116+E118</f>
        <v>124</v>
      </c>
      <c r="F113" s="96">
        <f>F114+F116+F118</f>
        <v>60</v>
      </c>
      <c r="G113" s="96">
        <f>G114+G116+G118</f>
        <v>60</v>
      </c>
    </row>
    <row r="114" spans="1:7" ht="33.75">
      <c r="A114" s="9" t="s">
        <v>44</v>
      </c>
      <c r="B114" s="36" t="s">
        <v>205</v>
      </c>
      <c r="C114" s="18"/>
      <c r="D114" s="29" t="s">
        <v>121</v>
      </c>
      <c r="E114" s="96">
        <f>E115</f>
        <v>94</v>
      </c>
      <c r="F114" s="96">
        <f>F115</f>
        <v>30</v>
      </c>
      <c r="G114" s="96">
        <f>G115</f>
        <v>30</v>
      </c>
    </row>
    <row r="115" spans="1:7" ht="22.5">
      <c r="A115" s="9" t="s">
        <v>44</v>
      </c>
      <c r="B115" s="36" t="s">
        <v>205</v>
      </c>
      <c r="C115" s="9" t="s">
        <v>64</v>
      </c>
      <c r="D115" s="29" t="s">
        <v>381</v>
      </c>
      <c r="E115" s="96">
        <f>'Прил.№5'!F461</f>
        <v>94</v>
      </c>
      <c r="F115" s="96">
        <f>'Прил.№5'!G461</f>
        <v>30</v>
      </c>
      <c r="G115" s="96">
        <f>'Прил.№5'!H461</f>
        <v>30</v>
      </c>
    </row>
    <row r="116" spans="1:7" ht="32.25" customHeight="1">
      <c r="A116" s="9" t="s">
        <v>44</v>
      </c>
      <c r="B116" s="36" t="s">
        <v>206</v>
      </c>
      <c r="C116" s="18"/>
      <c r="D116" s="28" t="s">
        <v>789</v>
      </c>
      <c r="E116" s="96">
        <f>E117</f>
        <v>30</v>
      </c>
      <c r="F116" s="96">
        <f>F117</f>
        <v>30</v>
      </c>
      <c r="G116" s="96">
        <f>G117</f>
        <v>30</v>
      </c>
    </row>
    <row r="117" spans="1:7" ht="20.25" customHeight="1">
      <c r="A117" s="9" t="s">
        <v>44</v>
      </c>
      <c r="B117" s="36" t="s">
        <v>206</v>
      </c>
      <c r="C117" s="9" t="s">
        <v>64</v>
      </c>
      <c r="D117" s="29" t="s">
        <v>381</v>
      </c>
      <c r="E117" s="96">
        <f>'Прил.№5'!F463</f>
        <v>30</v>
      </c>
      <c r="F117" s="96">
        <f>'Прил.№5'!G463</f>
        <v>30</v>
      </c>
      <c r="G117" s="96">
        <f>'Прил.№5'!H463</f>
        <v>30</v>
      </c>
    </row>
    <row r="118" spans="1:7" ht="33.75" hidden="1">
      <c r="A118" s="9" t="s">
        <v>44</v>
      </c>
      <c r="B118" s="36" t="s">
        <v>238</v>
      </c>
      <c r="C118" s="9"/>
      <c r="D118" s="28" t="s">
        <v>239</v>
      </c>
      <c r="E118" s="96">
        <f>E119</f>
        <v>0</v>
      </c>
      <c r="F118" s="96">
        <f>F119</f>
        <v>0</v>
      </c>
      <c r="G118" s="96">
        <f>G119</f>
        <v>0</v>
      </c>
    </row>
    <row r="119" spans="1:7" ht="22.5" hidden="1">
      <c r="A119" s="9" t="s">
        <v>44</v>
      </c>
      <c r="B119" s="36" t="s">
        <v>238</v>
      </c>
      <c r="C119" s="9" t="s">
        <v>64</v>
      </c>
      <c r="D119" s="29" t="s">
        <v>381</v>
      </c>
      <c r="E119" s="96">
        <f>'Прил.№5'!F465</f>
        <v>0</v>
      </c>
      <c r="F119" s="96">
        <f>'Прил.№5'!G465</f>
        <v>0</v>
      </c>
      <c r="G119" s="96">
        <f>'Прил.№5'!H465</f>
        <v>0</v>
      </c>
    </row>
    <row r="120" spans="1:7" ht="12" customHeight="1">
      <c r="A120" s="9" t="s">
        <v>44</v>
      </c>
      <c r="B120" s="36" t="s">
        <v>207</v>
      </c>
      <c r="C120" s="18"/>
      <c r="D120" s="28" t="s">
        <v>122</v>
      </c>
      <c r="E120" s="96">
        <f>E121</f>
        <v>6396.8099999999995</v>
      </c>
      <c r="F120" s="96">
        <f>F121</f>
        <v>700</v>
      </c>
      <c r="G120" s="96">
        <f>G121</f>
        <v>700</v>
      </c>
    </row>
    <row r="121" spans="1:7" ht="12.75">
      <c r="A121" s="9" t="s">
        <v>44</v>
      </c>
      <c r="B121" s="36" t="s">
        <v>208</v>
      </c>
      <c r="C121" s="18"/>
      <c r="D121" s="28" t="s">
        <v>670</v>
      </c>
      <c r="E121" s="96">
        <f>E122+E124+E126+E129</f>
        <v>6396.8099999999995</v>
      </c>
      <c r="F121" s="96">
        <f>F122+F124+F126+F129</f>
        <v>700</v>
      </c>
      <c r="G121" s="96">
        <f>G122+G124+G126+G129</f>
        <v>700</v>
      </c>
    </row>
    <row r="122" spans="1:7" ht="56.25" hidden="1">
      <c r="A122" s="9" t="s">
        <v>44</v>
      </c>
      <c r="B122" s="36" t="s">
        <v>209</v>
      </c>
      <c r="C122" s="18"/>
      <c r="D122" s="28" t="s">
        <v>790</v>
      </c>
      <c r="E122" s="96">
        <f>E123</f>
        <v>0</v>
      </c>
      <c r="F122" s="96">
        <f>F123</f>
        <v>0</v>
      </c>
      <c r="G122" s="96">
        <f>G123</f>
        <v>0</v>
      </c>
    </row>
    <row r="123" spans="1:7" ht="22.5" hidden="1">
      <c r="A123" s="9" t="s">
        <v>44</v>
      </c>
      <c r="B123" s="36" t="s">
        <v>209</v>
      </c>
      <c r="C123" s="9" t="s">
        <v>64</v>
      </c>
      <c r="D123" s="29" t="s">
        <v>381</v>
      </c>
      <c r="E123" s="96">
        <f>'Прил.№5'!F469</f>
        <v>0</v>
      </c>
      <c r="F123" s="96">
        <f>'Прил.№5'!G469</f>
        <v>0</v>
      </c>
      <c r="G123" s="96">
        <f>'Прил.№5'!H469</f>
        <v>0</v>
      </c>
    </row>
    <row r="124" spans="1:7" ht="12.75">
      <c r="A124" s="9" t="s">
        <v>44</v>
      </c>
      <c r="B124" s="36" t="s">
        <v>482</v>
      </c>
      <c r="C124" s="9"/>
      <c r="D124" s="29" t="s">
        <v>476</v>
      </c>
      <c r="E124" s="96">
        <f>E125</f>
        <v>91</v>
      </c>
      <c r="F124" s="96">
        <f>F125</f>
        <v>100</v>
      </c>
      <c r="G124" s="96">
        <f>G125</f>
        <v>100</v>
      </c>
    </row>
    <row r="125" spans="1:7" ht="22.5">
      <c r="A125" s="9" t="s">
        <v>44</v>
      </c>
      <c r="B125" s="36" t="s">
        <v>482</v>
      </c>
      <c r="C125" s="9" t="s">
        <v>64</v>
      </c>
      <c r="D125" s="29" t="s">
        <v>381</v>
      </c>
      <c r="E125" s="96">
        <f>'Прил.№5'!F471</f>
        <v>91</v>
      </c>
      <c r="F125" s="96">
        <f>'Прил.№5'!G471</f>
        <v>100</v>
      </c>
      <c r="G125" s="96">
        <f>'Прил.№5'!H471</f>
        <v>100</v>
      </c>
    </row>
    <row r="126" spans="1:7" ht="22.5">
      <c r="A126" s="9" t="s">
        <v>44</v>
      </c>
      <c r="B126" s="36" t="s">
        <v>484</v>
      </c>
      <c r="C126" s="9"/>
      <c r="D126" s="29" t="s">
        <v>723</v>
      </c>
      <c r="E126" s="96">
        <f>E127+E128</f>
        <v>635.81</v>
      </c>
      <c r="F126" s="96">
        <f>F127+F128</f>
        <v>600</v>
      </c>
      <c r="G126" s="96">
        <f>G127+G128</f>
        <v>600</v>
      </c>
    </row>
    <row r="127" spans="1:7" ht="22.5">
      <c r="A127" s="9" t="s">
        <v>44</v>
      </c>
      <c r="B127" s="36" t="s">
        <v>484</v>
      </c>
      <c r="C127" s="9" t="s">
        <v>64</v>
      </c>
      <c r="D127" s="29" t="s">
        <v>381</v>
      </c>
      <c r="E127" s="96">
        <f>'Прил.№5'!F473</f>
        <v>620.81</v>
      </c>
      <c r="F127" s="96">
        <f>'Прил.№5'!G473</f>
        <v>600</v>
      </c>
      <c r="G127" s="96">
        <f>'Прил.№5'!H473</f>
        <v>600</v>
      </c>
    </row>
    <row r="128" spans="1:7" ht="12.75">
      <c r="A128" s="9" t="s">
        <v>44</v>
      </c>
      <c r="B128" s="36" t="s">
        <v>484</v>
      </c>
      <c r="C128" s="9" t="s">
        <v>93</v>
      </c>
      <c r="D128" s="28" t="s">
        <v>94</v>
      </c>
      <c r="E128" s="96">
        <f>'Прил.№5'!F474</f>
        <v>15</v>
      </c>
      <c r="F128" s="96">
        <f>'Прил.№5'!G474</f>
        <v>0</v>
      </c>
      <c r="G128" s="96">
        <f>'Прил.№5'!H474</f>
        <v>0</v>
      </c>
    </row>
    <row r="129" spans="1:7" ht="12.75">
      <c r="A129" s="9" t="s">
        <v>44</v>
      </c>
      <c r="B129" s="36" t="s">
        <v>857</v>
      </c>
      <c r="C129" s="9"/>
      <c r="D129" s="29" t="s">
        <v>860</v>
      </c>
      <c r="E129" s="96">
        <f>E131+E130</f>
        <v>5670</v>
      </c>
      <c r="F129" s="96">
        <f>F131+F130</f>
        <v>0</v>
      </c>
      <c r="G129" s="96">
        <f>G131+G130</f>
        <v>0</v>
      </c>
    </row>
    <row r="130" spans="1:7" ht="21.75" customHeight="1">
      <c r="A130" s="9" t="s">
        <v>44</v>
      </c>
      <c r="B130" s="36" t="s">
        <v>857</v>
      </c>
      <c r="C130" s="9" t="s">
        <v>64</v>
      </c>
      <c r="D130" s="29" t="s">
        <v>381</v>
      </c>
      <c r="E130" s="96">
        <f>'Прил.№5'!F85</f>
        <v>5670</v>
      </c>
      <c r="F130" s="96">
        <f>'Прил.№5'!G85</f>
        <v>0</v>
      </c>
      <c r="G130" s="96">
        <f>'Прил.№5'!H85</f>
        <v>0</v>
      </c>
    </row>
    <row r="131" spans="1:7" ht="22.5" hidden="1">
      <c r="A131" s="9" t="s">
        <v>44</v>
      </c>
      <c r="B131" s="36" t="s">
        <v>857</v>
      </c>
      <c r="C131" s="9" t="s">
        <v>219</v>
      </c>
      <c r="D131" s="28" t="s">
        <v>248</v>
      </c>
      <c r="E131" s="96">
        <f>'Прил.№5'!F476</f>
        <v>0</v>
      </c>
      <c r="F131" s="96">
        <f>'Прил.№5'!G476</f>
        <v>0</v>
      </c>
      <c r="G131" s="96">
        <f>'Прил.№5'!H476</f>
        <v>0</v>
      </c>
    </row>
    <row r="132" spans="1:7" ht="12.75">
      <c r="A132" s="9" t="s">
        <v>44</v>
      </c>
      <c r="B132" s="36" t="s">
        <v>210</v>
      </c>
      <c r="C132" s="26"/>
      <c r="D132" s="40" t="s">
        <v>123</v>
      </c>
      <c r="E132" s="95">
        <f aca="true" t="shared" si="16" ref="E132:G133">E133</f>
        <v>107.71000000000001</v>
      </c>
      <c r="F132" s="95">
        <f t="shared" si="16"/>
        <v>77.16</v>
      </c>
      <c r="G132" s="95">
        <f t="shared" si="16"/>
        <v>77.16</v>
      </c>
    </row>
    <row r="133" spans="1:7" ht="33.75">
      <c r="A133" s="9" t="s">
        <v>44</v>
      </c>
      <c r="B133" s="36" t="s">
        <v>211</v>
      </c>
      <c r="C133" s="18"/>
      <c r="D133" s="29" t="s">
        <v>836</v>
      </c>
      <c r="E133" s="95">
        <f t="shared" si="16"/>
        <v>107.71000000000001</v>
      </c>
      <c r="F133" s="95">
        <f t="shared" si="16"/>
        <v>77.16</v>
      </c>
      <c r="G133" s="95">
        <f t="shared" si="16"/>
        <v>77.16</v>
      </c>
    </row>
    <row r="134" spans="1:7" ht="12.75">
      <c r="A134" s="9" t="s">
        <v>44</v>
      </c>
      <c r="B134" s="36" t="s">
        <v>212</v>
      </c>
      <c r="C134" s="18"/>
      <c r="D134" s="28" t="s">
        <v>670</v>
      </c>
      <c r="E134" s="95">
        <f>E135+E137+E139+E141</f>
        <v>107.71000000000001</v>
      </c>
      <c r="F134" s="95">
        <f>F135+F137+F139+F141</f>
        <v>77.16</v>
      </c>
      <c r="G134" s="95">
        <f>G135+G137+G139+G141</f>
        <v>77.16</v>
      </c>
    </row>
    <row r="135" spans="1:7" ht="22.5">
      <c r="A135" s="9" t="s">
        <v>44</v>
      </c>
      <c r="B135" s="36" t="s">
        <v>213</v>
      </c>
      <c r="C135" s="18"/>
      <c r="D135" s="29" t="s">
        <v>166</v>
      </c>
      <c r="E135" s="95">
        <f>E136</f>
        <v>37.2</v>
      </c>
      <c r="F135" s="95">
        <f>F136</f>
        <v>17.16</v>
      </c>
      <c r="G135" s="95">
        <f>G136</f>
        <v>17.16</v>
      </c>
    </row>
    <row r="136" spans="1:7" ht="22.5">
      <c r="A136" s="9" t="s">
        <v>44</v>
      </c>
      <c r="B136" s="36" t="s">
        <v>213</v>
      </c>
      <c r="C136" s="9" t="s">
        <v>64</v>
      </c>
      <c r="D136" s="29" t="s">
        <v>381</v>
      </c>
      <c r="E136" s="95">
        <f>'Прил.№5'!F481</f>
        <v>37.2</v>
      </c>
      <c r="F136" s="95">
        <f>'Прил.№5'!G481</f>
        <v>17.16</v>
      </c>
      <c r="G136" s="95">
        <f>'Прил.№5'!H481</f>
        <v>17.16</v>
      </c>
    </row>
    <row r="137" spans="1:7" ht="22.5">
      <c r="A137" s="9" t="s">
        <v>44</v>
      </c>
      <c r="B137" s="36" t="s">
        <v>214</v>
      </c>
      <c r="C137" s="18"/>
      <c r="D137" s="29" t="s">
        <v>789</v>
      </c>
      <c r="E137" s="95">
        <f>E138</f>
        <v>10</v>
      </c>
      <c r="F137" s="95">
        <f>F138</f>
        <v>10</v>
      </c>
      <c r="G137" s="95">
        <f>G138</f>
        <v>10</v>
      </c>
    </row>
    <row r="138" spans="1:7" ht="22.5">
      <c r="A138" s="9" t="s">
        <v>44</v>
      </c>
      <c r="B138" s="36" t="s">
        <v>214</v>
      </c>
      <c r="C138" s="9" t="s">
        <v>64</v>
      </c>
      <c r="D138" s="29" t="s">
        <v>381</v>
      </c>
      <c r="E138" s="95">
        <f>'Прил.№5'!F483</f>
        <v>10</v>
      </c>
      <c r="F138" s="95">
        <f>'Прил.№5'!G483</f>
        <v>10</v>
      </c>
      <c r="G138" s="95">
        <f>'Прил.№5'!H483</f>
        <v>10</v>
      </c>
    </row>
    <row r="139" spans="1:7" ht="12.75">
      <c r="A139" s="9" t="s">
        <v>44</v>
      </c>
      <c r="B139" s="36" t="s">
        <v>503</v>
      </c>
      <c r="C139" s="9"/>
      <c r="D139" s="29" t="s">
        <v>504</v>
      </c>
      <c r="E139" s="95">
        <f>E140</f>
        <v>40</v>
      </c>
      <c r="F139" s="95">
        <f>F140</f>
        <v>50</v>
      </c>
      <c r="G139" s="95">
        <f>G140</f>
        <v>50</v>
      </c>
    </row>
    <row r="140" spans="1:7" ht="22.5">
      <c r="A140" s="9" t="s">
        <v>44</v>
      </c>
      <c r="B140" s="36" t="s">
        <v>503</v>
      </c>
      <c r="C140" s="9" t="s">
        <v>64</v>
      </c>
      <c r="D140" s="29" t="s">
        <v>381</v>
      </c>
      <c r="E140" s="95">
        <f>'Прил.№5'!F485</f>
        <v>40</v>
      </c>
      <c r="F140" s="95">
        <f>'Прил.№5'!G485</f>
        <v>50</v>
      </c>
      <c r="G140" s="95">
        <f>'Прил.№5'!H485</f>
        <v>50</v>
      </c>
    </row>
    <row r="141" spans="1:7" ht="12.75">
      <c r="A141" s="9" t="s">
        <v>44</v>
      </c>
      <c r="B141" s="36" t="s">
        <v>645</v>
      </c>
      <c r="C141" s="9"/>
      <c r="D141" s="29" t="s">
        <v>646</v>
      </c>
      <c r="E141" s="95">
        <f>E142</f>
        <v>20.51</v>
      </c>
      <c r="F141" s="95">
        <f>F142</f>
        <v>0</v>
      </c>
      <c r="G141" s="95">
        <f>G142</f>
        <v>0</v>
      </c>
    </row>
    <row r="142" spans="1:7" ht="12.75">
      <c r="A142" s="9" t="s">
        <v>44</v>
      </c>
      <c r="B142" s="36" t="s">
        <v>645</v>
      </c>
      <c r="C142" s="9" t="s">
        <v>93</v>
      </c>
      <c r="D142" s="28" t="s">
        <v>94</v>
      </c>
      <c r="E142" s="95">
        <f>'Прил.№5'!F487</f>
        <v>20.51</v>
      </c>
      <c r="F142" s="95">
        <f>'Прил.№5'!G487</f>
        <v>0</v>
      </c>
      <c r="G142" s="95">
        <f>'Прил.№5'!H487</f>
        <v>0</v>
      </c>
    </row>
    <row r="143" spans="1:7" ht="12.75">
      <c r="A143" s="15" t="s">
        <v>747</v>
      </c>
      <c r="B143" s="34"/>
      <c r="C143" s="15"/>
      <c r="D143" s="30" t="s">
        <v>749</v>
      </c>
      <c r="E143" s="93">
        <f aca="true" t="shared" si="17" ref="E143:G144">E144</f>
        <v>374.6</v>
      </c>
      <c r="F143" s="93">
        <f t="shared" si="17"/>
        <v>409.1</v>
      </c>
      <c r="G143" s="93">
        <f t="shared" si="17"/>
        <v>444.29999999999995</v>
      </c>
    </row>
    <row r="144" spans="1:7" ht="12.75">
      <c r="A144" s="15" t="s">
        <v>748</v>
      </c>
      <c r="B144" s="34"/>
      <c r="C144" s="15"/>
      <c r="D144" s="30" t="s">
        <v>750</v>
      </c>
      <c r="E144" s="93">
        <f t="shared" si="17"/>
        <v>374.6</v>
      </c>
      <c r="F144" s="93">
        <f t="shared" si="17"/>
        <v>409.1</v>
      </c>
      <c r="G144" s="93">
        <f t="shared" si="17"/>
        <v>444.29999999999995</v>
      </c>
    </row>
    <row r="145" spans="1:7" ht="22.5">
      <c r="A145" s="9" t="s">
        <v>748</v>
      </c>
      <c r="B145" s="36" t="s">
        <v>254</v>
      </c>
      <c r="C145" s="9"/>
      <c r="D145" s="29" t="s">
        <v>671</v>
      </c>
      <c r="E145" s="95">
        <f>E146</f>
        <v>374.6</v>
      </c>
      <c r="F145" s="95">
        <f>'Прил.№5'!G88</f>
        <v>409.1</v>
      </c>
      <c r="G145" s="95">
        <f>'Прил.№5'!H88</f>
        <v>444.29999999999995</v>
      </c>
    </row>
    <row r="146" spans="1:7" ht="12.75">
      <c r="A146" s="9" t="s">
        <v>748</v>
      </c>
      <c r="B146" s="36" t="s">
        <v>255</v>
      </c>
      <c r="C146" s="9"/>
      <c r="D146" s="40" t="s">
        <v>116</v>
      </c>
      <c r="E146" s="95">
        <f>E147</f>
        <v>374.6</v>
      </c>
      <c r="F146" s="95">
        <f aca="true" t="shared" si="18" ref="F146:G148">F147</f>
        <v>409.1</v>
      </c>
      <c r="G146" s="95">
        <f t="shared" si="18"/>
        <v>444.29999999999995</v>
      </c>
    </row>
    <row r="147" spans="1:7" ht="22.5">
      <c r="A147" s="9" t="s">
        <v>748</v>
      </c>
      <c r="B147" s="36" t="s">
        <v>729</v>
      </c>
      <c r="C147" s="9"/>
      <c r="D147" s="29" t="s">
        <v>728</v>
      </c>
      <c r="E147" s="95">
        <f>E148</f>
        <v>374.6</v>
      </c>
      <c r="F147" s="95">
        <f t="shared" si="18"/>
        <v>409.1</v>
      </c>
      <c r="G147" s="95">
        <f t="shared" si="18"/>
        <v>444.29999999999995</v>
      </c>
    </row>
    <row r="148" spans="1:7" ht="33.75">
      <c r="A148" s="9" t="s">
        <v>748</v>
      </c>
      <c r="B148" s="36" t="s">
        <v>754</v>
      </c>
      <c r="C148" s="9"/>
      <c r="D148" s="28" t="s">
        <v>751</v>
      </c>
      <c r="E148" s="95">
        <f>E149</f>
        <v>374.6</v>
      </c>
      <c r="F148" s="95">
        <f t="shared" si="18"/>
        <v>409.1</v>
      </c>
      <c r="G148" s="95">
        <f t="shared" si="18"/>
        <v>444.29999999999995</v>
      </c>
    </row>
    <row r="149" spans="1:7" ht="33.75">
      <c r="A149" s="9" t="s">
        <v>748</v>
      </c>
      <c r="B149" s="36" t="s">
        <v>755</v>
      </c>
      <c r="C149" s="9"/>
      <c r="D149" s="28" t="s">
        <v>752</v>
      </c>
      <c r="E149" s="95">
        <f>E150+E151</f>
        <v>374.6</v>
      </c>
      <c r="F149" s="95">
        <f>F150+F151</f>
        <v>409.1</v>
      </c>
      <c r="G149" s="95">
        <f>G150+G151</f>
        <v>444.29999999999995</v>
      </c>
    </row>
    <row r="150" spans="1:7" ht="45">
      <c r="A150" s="9" t="s">
        <v>748</v>
      </c>
      <c r="B150" s="36" t="s">
        <v>755</v>
      </c>
      <c r="C150" s="9" t="s">
        <v>62</v>
      </c>
      <c r="D150" s="29" t="s">
        <v>63</v>
      </c>
      <c r="E150" s="95">
        <f>'Прил.№5'!F93</f>
        <v>352.67</v>
      </c>
      <c r="F150" s="95">
        <f>'Прил.№5'!G93</f>
        <v>310</v>
      </c>
      <c r="G150" s="95">
        <f>'Прил.№5'!H93</f>
        <v>310</v>
      </c>
    </row>
    <row r="151" spans="1:7" ht="22.5">
      <c r="A151" s="9" t="s">
        <v>748</v>
      </c>
      <c r="B151" s="36" t="s">
        <v>755</v>
      </c>
      <c r="C151" s="9" t="s">
        <v>64</v>
      </c>
      <c r="D151" s="29" t="s">
        <v>381</v>
      </c>
      <c r="E151" s="95">
        <f>'Прил.№5'!F94</f>
        <v>21.930000000000007</v>
      </c>
      <c r="F151" s="95">
        <f>'Прил.№5'!G94</f>
        <v>99.1</v>
      </c>
      <c r="G151" s="95">
        <f>'Прил.№5'!H94</f>
        <v>134.29999999999998</v>
      </c>
    </row>
    <row r="152" spans="1:7" ht="12.75">
      <c r="A152" s="34" t="s">
        <v>367</v>
      </c>
      <c r="B152" s="34"/>
      <c r="C152" s="15"/>
      <c r="D152" s="11" t="s">
        <v>374</v>
      </c>
      <c r="E152" s="93">
        <f>E153+E160</f>
        <v>8343.5</v>
      </c>
      <c r="F152" s="93">
        <f>F153+F160</f>
        <v>8038.8</v>
      </c>
      <c r="G152" s="93">
        <f>G153+G160</f>
        <v>8038.8</v>
      </c>
    </row>
    <row r="153" spans="1:7" s="5" customFormat="1" ht="12.75">
      <c r="A153" s="34" t="s">
        <v>60</v>
      </c>
      <c r="B153" s="34"/>
      <c r="C153" s="15"/>
      <c r="D153" s="57" t="s">
        <v>61</v>
      </c>
      <c r="E153" s="93">
        <f aca="true" t="shared" si="19" ref="E153:G158">E154</f>
        <v>565.7</v>
      </c>
      <c r="F153" s="93">
        <f t="shared" si="19"/>
        <v>565.7</v>
      </c>
      <c r="G153" s="93">
        <f t="shared" si="19"/>
        <v>565.7</v>
      </c>
    </row>
    <row r="154" spans="1:7" ht="22.5">
      <c r="A154" s="9" t="s">
        <v>60</v>
      </c>
      <c r="B154" s="36" t="s">
        <v>254</v>
      </c>
      <c r="C154" s="9"/>
      <c r="D154" s="29" t="s">
        <v>671</v>
      </c>
      <c r="E154" s="95">
        <f t="shared" si="19"/>
        <v>565.7</v>
      </c>
      <c r="F154" s="95">
        <f t="shared" si="19"/>
        <v>565.7</v>
      </c>
      <c r="G154" s="95">
        <f t="shared" si="19"/>
        <v>565.7</v>
      </c>
    </row>
    <row r="155" spans="1:7" ht="12.75">
      <c r="A155" s="9" t="s">
        <v>60</v>
      </c>
      <c r="B155" s="36" t="s">
        <v>255</v>
      </c>
      <c r="C155" s="9"/>
      <c r="D155" s="40" t="s">
        <v>116</v>
      </c>
      <c r="E155" s="95">
        <f t="shared" si="19"/>
        <v>565.7</v>
      </c>
      <c r="F155" s="95">
        <f t="shared" si="19"/>
        <v>565.7</v>
      </c>
      <c r="G155" s="95">
        <f t="shared" si="19"/>
        <v>565.7</v>
      </c>
    </row>
    <row r="156" spans="1:7" ht="22.5">
      <c r="A156" s="9" t="s">
        <v>60</v>
      </c>
      <c r="B156" s="36" t="s">
        <v>258</v>
      </c>
      <c r="C156" s="9"/>
      <c r="D156" s="39" t="s">
        <v>216</v>
      </c>
      <c r="E156" s="95">
        <f>E157</f>
        <v>565.7</v>
      </c>
      <c r="F156" s="95">
        <f t="shared" si="19"/>
        <v>565.7</v>
      </c>
      <c r="G156" s="95">
        <f t="shared" si="19"/>
        <v>565.7</v>
      </c>
    </row>
    <row r="157" spans="1:7" ht="33.75">
      <c r="A157" s="9" t="s">
        <v>60</v>
      </c>
      <c r="B157" s="36" t="s">
        <v>79</v>
      </c>
      <c r="C157" s="9"/>
      <c r="D157" s="28" t="s">
        <v>281</v>
      </c>
      <c r="E157" s="95">
        <f t="shared" si="19"/>
        <v>565.7</v>
      </c>
      <c r="F157" s="95">
        <f t="shared" si="19"/>
        <v>565.7</v>
      </c>
      <c r="G157" s="95">
        <f t="shared" si="19"/>
        <v>565.7</v>
      </c>
    </row>
    <row r="158" spans="1:7" ht="45">
      <c r="A158" s="9" t="s">
        <v>60</v>
      </c>
      <c r="B158" s="36" t="s">
        <v>596</v>
      </c>
      <c r="C158" s="9"/>
      <c r="D158" s="28" t="s">
        <v>597</v>
      </c>
      <c r="E158" s="95">
        <f>E159</f>
        <v>565.7</v>
      </c>
      <c r="F158" s="95">
        <f t="shared" si="19"/>
        <v>565.7</v>
      </c>
      <c r="G158" s="95">
        <f t="shared" si="19"/>
        <v>565.7</v>
      </c>
    </row>
    <row r="159" spans="1:7" ht="45">
      <c r="A159" s="9" t="s">
        <v>60</v>
      </c>
      <c r="B159" s="36" t="s">
        <v>596</v>
      </c>
      <c r="C159" s="9" t="s">
        <v>62</v>
      </c>
      <c r="D159" s="29" t="s">
        <v>63</v>
      </c>
      <c r="E159" s="95">
        <f>'Прил.№5'!F102</f>
        <v>565.7</v>
      </c>
      <c r="F159" s="95">
        <f>'Прил.№5'!G102</f>
        <v>565.7</v>
      </c>
      <c r="G159" s="95">
        <f>'Прил.№5'!H102</f>
        <v>565.7</v>
      </c>
    </row>
    <row r="160" spans="1:7" s="5" customFormat="1" ht="25.5" customHeight="1">
      <c r="A160" s="34" t="s">
        <v>621</v>
      </c>
      <c r="B160" s="34"/>
      <c r="C160" s="15"/>
      <c r="D160" s="27" t="s">
        <v>622</v>
      </c>
      <c r="E160" s="93">
        <f>E161</f>
        <v>7777.799999999999</v>
      </c>
      <c r="F160" s="93">
        <f>F161</f>
        <v>7473.1</v>
      </c>
      <c r="G160" s="93">
        <f>G161</f>
        <v>7473.1</v>
      </c>
    </row>
    <row r="161" spans="1:7" s="5" customFormat="1" ht="22.5">
      <c r="A161" s="9" t="s">
        <v>621</v>
      </c>
      <c r="B161" s="36" t="s">
        <v>282</v>
      </c>
      <c r="C161" s="9"/>
      <c r="D161" s="29" t="s">
        <v>680</v>
      </c>
      <c r="E161" s="95">
        <f>E162+E181+E197+E172+E192</f>
        <v>7777.799999999999</v>
      </c>
      <c r="F161" s="95">
        <f>F162+F181+F197+F172+F192</f>
        <v>7473.1</v>
      </c>
      <c r="G161" s="95">
        <f>G162+G181+G197+G172+G192</f>
        <v>7473.1</v>
      </c>
    </row>
    <row r="162" spans="1:7" s="5" customFormat="1" ht="22.5">
      <c r="A162" s="9" t="s">
        <v>621</v>
      </c>
      <c r="B162" s="36" t="s">
        <v>283</v>
      </c>
      <c r="C162" s="9"/>
      <c r="D162" s="40" t="s">
        <v>681</v>
      </c>
      <c r="E162" s="95">
        <f>E163+E167</f>
        <v>5425.9</v>
      </c>
      <c r="F162" s="95">
        <f>F163+F167</f>
        <v>4923.1</v>
      </c>
      <c r="G162" s="95">
        <f>G163+G167</f>
        <v>4923.1</v>
      </c>
    </row>
    <row r="163" spans="1:7" s="5" customFormat="1" ht="45">
      <c r="A163" s="9" t="s">
        <v>621</v>
      </c>
      <c r="B163" s="36" t="s">
        <v>284</v>
      </c>
      <c r="C163" s="16"/>
      <c r="D163" s="29" t="s">
        <v>167</v>
      </c>
      <c r="E163" s="95">
        <f>E164</f>
        <v>2011.9</v>
      </c>
      <c r="F163" s="95">
        <f aca="true" t="shared" si="20" ref="F163:G165">F164</f>
        <v>1500</v>
      </c>
      <c r="G163" s="95">
        <f t="shared" si="20"/>
        <v>1500</v>
      </c>
    </row>
    <row r="164" spans="1:7" s="5" customFormat="1" ht="12.75">
      <c r="A164" s="9" t="s">
        <v>621</v>
      </c>
      <c r="B164" s="36" t="s">
        <v>285</v>
      </c>
      <c r="C164" s="16"/>
      <c r="D164" s="28" t="s">
        <v>670</v>
      </c>
      <c r="E164" s="95">
        <f>E165</f>
        <v>2011.9</v>
      </c>
      <c r="F164" s="95">
        <f t="shared" si="20"/>
        <v>1500</v>
      </c>
      <c r="G164" s="95">
        <f t="shared" si="20"/>
        <v>1500</v>
      </c>
    </row>
    <row r="165" spans="1:7" s="5" customFormat="1" ht="33.75">
      <c r="A165" s="9" t="s">
        <v>621</v>
      </c>
      <c r="B165" s="36" t="s">
        <v>286</v>
      </c>
      <c r="C165" s="16"/>
      <c r="D165" s="29" t="s">
        <v>168</v>
      </c>
      <c r="E165" s="95">
        <f>E166</f>
        <v>2011.9</v>
      </c>
      <c r="F165" s="95">
        <f t="shared" si="20"/>
        <v>1500</v>
      </c>
      <c r="G165" s="95">
        <f t="shared" si="20"/>
        <v>1500</v>
      </c>
    </row>
    <row r="166" spans="1:7" s="5" customFormat="1" ht="22.5">
      <c r="A166" s="9" t="s">
        <v>621</v>
      </c>
      <c r="B166" s="36" t="s">
        <v>286</v>
      </c>
      <c r="C166" s="9" t="s">
        <v>64</v>
      </c>
      <c r="D166" s="29" t="s">
        <v>381</v>
      </c>
      <c r="E166" s="95">
        <f>'Прил.№5'!F109</f>
        <v>2011.9</v>
      </c>
      <c r="F166" s="95">
        <f>'Прил.№5'!G109</f>
        <v>1500</v>
      </c>
      <c r="G166" s="95">
        <f>'Прил.№5'!H109</f>
        <v>1500</v>
      </c>
    </row>
    <row r="167" spans="1:7" s="5" customFormat="1" ht="22.5">
      <c r="A167" s="9" t="s">
        <v>621</v>
      </c>
      <c r="B167" s="36" t="s">
        <v>196</v>
      </c>
      <c r="C167" s="16"/>
      <c r="D167" s="28" t="s">
        <v>792</v>
      </c>
      <c r="E167" s="95">
        <f aca="true" t="shared" si="21" ref="E167:G168">E168</f>
        <v>3414</v>
      </c>
      <c r="F167" s="95">
        <f t="shared" si="21"/>
        <v>3423.1</v>
      </c>
      <c r="G167" s="95">
        <f t="shared" si="21"/>
        <v>3423.1</v>
      </c>
    </row>
    <row r="168" spans="1:8" s="5" customFormat="1" ht="12.75">
      <c r="A168" s="9" t="s">
        <v>621</v>
      </c>
      <c r="B168" s="36" t="s">
        <v>197</v>
      </c>
      <c r="C168" s="9"/>
      <c r="D168" s="28" t="s">
        <v>670</v>
      </c>
      <c r="E168" s="95">
        <f t="shared" si="21"/>
        <v>3414</v>
      </c>
      <c r="F168" s="95">
        <f t="shared" si="21"/>
        <v>3423.1</v>
      </c>
      <c r="G168" s="95">
        <f t="shared" si="21"/>
        <v>3423.1</v>
      </c>
      <c r="H168" s="126"/>
    </row>
    <row r="169" spans="1:7" s="5" customFormat="1" ht="12.75">
      <c r="A169" s="9" t="s">
        <v>621</v>
      </c>
      <c r="B169" s="36" t="s">
        <v>198</v>
      </c>
      <c r="C169" s="9"/>
      <c r="D169" s="28" t="s">
        <v>199</v>
      </c>
      <c r="E169" s="95">
        <f>E170+E171</f>
        <v>3414</v>
      </c>
      <c r="F169" s="95">
        <f>F170+F171</f>
        <v>3423.1</v>
      </c>
      <c r="G169" s="95">
        <f>G170+G171</f>
        <v>3423.1</v>
      </c>
    </row>
    <row r="170" spans="1:7" s="5" customFormat="1" ht="45">
      <c r="A170" s="9" t="s">
        <v>621</v>
      </c>
      <c r="B170" s="36" t="s">
        <v>198</v>
      </c>
      <c r="C170" s="9" t="s">
        <v>62</v>
      </c>
      <c r="D170" s="29" t="s">
        <v>63</v>
      </c>
      <c r="E170" s="95">
        <f>'Прил.№5'!F376</f>
        <v>3143.1</v>
      </c>
      <c r="F170" s="95">
        <f>'Прил.№5'!G376</f>
        <v>3143.1</v>
      </c>
      <c r="G170" s="95">
        <f>'Прил.№5'!H376</f>
        <v>3143.1</v>
      </c>
    </row>
    <row r="171" spans="1:7" s="5" customFormat="1" ht="22.5">
      <c r="A171" s="9" t="s">
        <v>621</v>
      </c>
      <c r="B171" s="36" t="s">
        <v>198</v>
      </c>
      <c r="C171" s="9" t="s">
        <v>64</v>
      </c>
      <c r="D171" s="29" t="s">
        <v>381</v>
      </c>
      <c r="E171" s="95">
        <f>'Прил.№5'!F377</f>
        <v>270.9</v>
      </c>
      <c r="F171" s="95">
        <f>'Прил.№5'!G377</f>
        <v>280</v>
      </c>
      <c r="G171" s="95">
        <f>'Прил.№5'!H377</f>
        <v>280</v>
      </c>
    </row>
    <row r="172" spans="1:7" s="5" customFormat="1" ht="12.75">
      <c r="A172" s="9" t="s">
        <v>621</v>
      </c>
      <c r="B172" s="36" t="s">
        <v>641</v>
      </c>
      <c r="C172" s="16"/>
      <c r="D172" s="40" t="s">
        <v>682</v>
      </c>
      <c r="E172" s="95">
        <f>E173</f>
        <v>1936.9</v>
      </c>
      <c r="F172" s="95">
        <f aca="true" t="shared" si="22" ref="F172:G175">F173</f>
        <v>2350</v>
      </c>
      <c r="G172" s="95">
        <f t="shared" si="22"/>
        <v>2350</v>
      </c>
    </row>
    <row r="173" spans="1:7" s="5" customFormat="1" ht="12.75">
      <c r="A173" s="9" t="s">
        <v>621</v>
      </c>
      <c r="B173" s="36" t="s">
        <v>642</v>
      </c>
      <c r="C173" s="16"/>
      <c r="D173" s="29" t="s">
        <v>683</v>
      </c>
      <c r="E173" s="95">
        <f>E174</f>
        <v>1936.9</v>
      </c>
      <c r="F173" s="95">
        <f t="shared" si="22"/>
        <v>2350</v>
      </c>
      <c r="G173" s="95">
        <f t="shared" si="22"/>
        <v>2350</v>
      </c>
    </row>
    <row r="174" spans="1:7" s="5" customFormat="1" ht="12.75">
      <c r="A174" s="9" t="s">
        <v>621</v>
      </c>
      <c r="B174" s="36" t="s">
        <v>643</v>
      </c>
      <c r="C174" s="16"/>
      <c r="D174" s="28" t="s">
        <v>670</v>
      </c>
      <c r="E174" s="95">
        <f>E175+E177+E179</f>
        <v>1936.9</v>
      </c>
      <c r="F174" s="95">
        <f>F175+F177+F179</f>
        <v>2350</v>
      </c>
      <c r="G174" s="95">
        <f>G175+G177+G179</f>
        <v>2350</v>
      </c>
    </row>
    <row r="175" spans="1:7" s="5" customFormat="1" ht="12.75">
      <c r="A175" s="9" t="s">
        <v>621</v>
      </c>
      <c r="B175" s="36" t="s">
        <v>644</v>
      </c>
      <c r="C175" s="16"/>
      <c r="D175" s="29" t="s">
        <v>733</v>
      </c>
      <c r="E175" s="95">
        <f>E176</f>
        <v>410</v>
      </c>
      <c r="F175" s="95">
        <f t="shared" si="22"/>
        <v>500</v>
      </c>
      <c r="G175" s="95">
        <f t="shared" si="22"/>
        <v>500</v>
      </c>
    </row>
    <row r="176" spans="1:7" s="5" customFormat="1" ht="22.5">
      <c r="A176" s="9" t="s">
        <v>621</v>
      </c>
      <c r="B176" s="36" t="s">
        <v>644</v>
      </c>
      <c r="C176" s="9" t="s">
        <v>64</v>
      </c>
      <c r="D176" s="29" t="s">
        <v>381</v>
      </c>
      <c r="E176" s="95">
        <f>'Прил.№5'!F114</f>
        <v>410</v>
      </c>
      <c r="F176" s="95">
        <f>'Прил.№5'!G114</f>
        <v>500</v>
      </c>
      <c r="G176" s="95">
        <f>'Прил.№5'!H114</f>
        <v>500</v>
      </c>
    </row>
    <row r="177" spans="1:7" s="5" customFormat="1" ht="12.75">
      <c r="A177" s="9" t="s">
        <v>621</v>
      </c>
      <c r="B177" s="36" t="s">
        <v>734</v>
      </c>
      <c r="C177" s="16"/>
      <c r="D177" s="29" t="s">
        <v>735</v>
      </c>
      <c r="E177" s="95">
        <f>E178</f>
        <v>300</v>
      </c>
      <c r="F177" s="95">
        <f>F178</f>
        <v>500</v>
      </c>
      <c r="G177" s="95">
        <f>G178</f>
        <v>500</v>
      </c>
    </row>
    <row r="178" spans="1:7" s="5" customFormat="1" ht="22.5">
      <c r="A178" s="9" t="s">
        <v>621</v>
      </c>
      <c r="B178" s="36" t="s">
        <v>734</v>
      </c>
      <c r="C178" s="9" t="s">
        <v>64</v>
      </c>
      <c r="D178" s="29" t="s">
        <v>381</v>
      </c>
      <c r="E178" s="95">
        <f>'Прил.№5'!F116</f>
        <v>300</v>
      </c>
      <c r="F178" s="95">
        <f>'Прил.№5'!G116</f>
        <v>500</v>
      </c>
      <c r="G178" s="95">
        <f>'Прил.№5'!H116</f>
        <v>500</v>
      </c>
    </row>
    <row r="179" spans="1:7" s="5" customFormat="1" ht="22.5">
      <c r="A179" s="9" t="s">
        <v>621</v>
      </c>
      <c r="B179" s="36" t="s">
        <v>736</v>
      </c>
      <c r="C179" s="16"/>
      <c r="D179" s="29" t="s">
        <v>744</v>
      </c>
      <c r="E179" s="95">
        <f>E180</f>
        <v>1226.9</v>
      </c>
      <c r="F179" s="95">
        <f>F180</f>
        <v>1350</v>
      </c>
      <c r="G179" s="95">
        <f>G180</f>
        <v>1350</v>
      </c>
    </row>
    <row r="180" spans="1:7" s="5" customFormat="1" ht="21" customHeight="1">
      <c r="A180" s="9" t="s">
        <v>621</v>
      </c>
      <c r="B180" s="36" t="s">
        <v>736</v>
      </c>
      <c r="C180" s="9" t="s">
        <v>64</v>
      </c>
      <c r="D180" s="29" t="s">
        <v>381</v>
      </c>
      <c r="E180" s="95">
        <f>'Прил.№5'!F118</f>
        <v>1226.9</v>
      </c>
      <c r="F180" s="95">
        <f>'Прил.№5'!G118</f>
        <v>1350</v>
      </c>
      <c r="G180" s="95">
        <f>'Прил.№5'!H118</f>
        <v>1350</v>
      </c>
    </row>
    <row r="181" spans="1:7" s="5" customFormat="1" ht="12.75" hidden="1">
      <c r="A181" s="9" t="s">
        <v>621</v>
      </c>
      <c r="B181" s="36" t="s">
        <v>287</v>
      </c>
      <c r="C181" s="16"/>
      <c r="D181" s="40" t="s">
        <v>684</v>
      </c>
      <c r="E181" s="95">
        <f>E182+E188</f>
        <v>0</v>
      </c>
      <c r="F181" s="95">
        <f>F182+F188</f>
        <v>0</v>
      </c>
      <c r="G181" s="95">
        <f>G182+G188</f>
        <v>0</v>
      </c>
    </row>
    <row r="182" spans="1:7" s="5" customFormat="1" ht="33.75" hidden="1">
      <c r="A182" s="9" t="s">
        <v>621</v>
      </c>
      <c r="B182" s="36" t="s">
        <v>288</v>
      </c>
      <c r="C182" s="16"/>
      <c r="D182" s="29" t="s">
        <v>685</v>
      </c>
      <c r="E182" s="95">
        <f>E183</f>
        <v>0</v>
      </c>
      <c r="F182" s="95">
        <f>F183</f>
        <v>0</v>
      </c>
      <c r="G182" s="95">
        <f>G183</f>
        <v>0</v>
      </c>
    </row>
    <row r="183" spans="1:7" s="5" customFormat="1" ht="12.75" hidden="1">
      <c r="A183" s="9" t="s">
        <v>621</v>
      </c>
      <c r="B183" s="36" t="s">
        <v>289</v>
      </c>
      <c r="C183" s="16"/>
      <c r="D183" s="28" t="s">
        <v>670</v>
      </c>
      <c r="E183" s="95">
        <f>E184+E186</f>
        <v>0</v>
      </c>
      <c r="F183" s="95">
        <f>F184+F186</f>
        <v>0</v>
      </c>
      <c r="G183" s="95">
        <f>G184+G186</f>
        <v>0</v>
      </c>
    </row>
    <row r="184" spans="1:7" s="5" customFormat="1" ht="22.5" hidden="1">
      <c r="A184" s="9" t="s">
        <v>621</v>
      </c>
      <c r="B184" s="36" t="s">
        <v>227</v>
      </c>
      <c r="C184" s="16"/>
      <c r="D184" s="28" t="s">
        <v>228</v>
      </c>
      <c r="E184" s="95">
        <f>E185</f>
        <v>0</v>
      </c>
      <c r="F184" s="95">
        <f>F185</f>
        <v>0</v>
      </c>
      <c r="G184" s="95">
        <f>G185</f>
        <v>0</v>
      </c>
    </row>
    <row r="185" spans="1:7" s="5" customFormat="1" ht="22.5" hidden="1">
      <c r="A185" s="9" t="s">
        <v>621</v>
      </c>
      <c r="B185" s="36" t="s">
        <v>227</v>
      </c>
      <c r="C185" s="9" t="s">
        <v>64</v>
      </c>
      <c r="D185" s="29" t="s">
        <v>65</v>
      </c>
      <c r="E185" s="95">
        <f>'Прил.№5'!F123</f>
        <v>0</v>
      </c>
      <c r="F185" s="95">
        <f>'Прил.№5'!G123</f>
        <v>0</v>
      </c>
      <c r="G185" s="95">
        <f>'Прил.№5'!H123</f>
        <v>0</v>
      </c>
    </row>
    <row r="186" spans="1:7" s="5" customFormat="1" ht="22.5" hidden="1">
      <c r="A186" s="9" t="s">
        <v>621</v>
      </c>
      <c r="B186" s="36" t="s">
        <v>290</v>
      </c>
      <c r="C186" s="9"/>
      <c r="D186" s="29" t="s">
        <v>745</v>
      </c>
      <c r="E186" s="95">
        <f>E187</f>
        <v>0</v>
      </c>
      <c r="F186" s="95">
        <f>F187</f>
        <v>0</v>
      </c>
      <c r="G186" s="95">
        <f>G187</f>
        <v>0</v>
      </c>
    </row>
    <row r="187" spans="1:7" s="5" customFormat="1" ht="22.5" hidden="1">
      <c r="A187" s="9" t="s">
        <v>621</v>
      </c>
      <c r="B187" s="36" t="s">
        <v>290</v>
      </c>
      <c r="C187" s="9" t="s">
        <v>64</v>
      </c>
      <c r="D187" s="29" t="s">
        <v>381</v>
      </c>
      <c r="E187" s="95">
        <f>'Прил.№5'!F125</f>
        <v>0</v>
      </c>
      <c r="F187" s="95">
        <f>'Прил.№5'!G125</f>
        <v>0</v>
      </c>
      <c r="G187" s="95">
        <f>'Прил.№5'!H125</f>
        <v>0</v>
      </c>
    </row>
    <row r="188" spans="1:7" s="5" customFormat="1" ht="22.5" hidden="1">
      <c r="A188" s="9" t="s">
        <v>621</v>
      </c>
      <c r="B188" s="36" t="s">
        <v>229</v>
      </c>
      <c r="C188" s="9"/>
      <c r="D188" s="29" t="s">
        <v>230</v>
      </c>
      <c r="E188" s="95">
        <f>E189</f>
        <v>0</v>
      </c>
      <c r="F188" s="95">
        <f aca="true" t="shared" si="23" ref="F188:G190">F189</f>
        <v>0</v>
      </c>
      <c r="G188" s="95">
        <f t="shared" si="23"/>
        <v>0</v>
      </c>
    </row>
    <row r="189" spans="1:7" s="5" customFormat="1" ht="12.75" hidden="1">
      <c r="A189" s="9" t="s">
        <v>621</v>
      </c>
      <c r="B189" s="36" t="s">
        <v>231</v>
      </c>
      <c r="C189" s="9"/>
      <c r="D189" s="28" t="s">
        <v>670</v>
      </c>
      <c r="E189" s="95">
        <f>E190</f>
        <v>0</v>
      </c>
      <c r="F189" s="95">
        <f t="shared" si="23"/>
        <v>0</v>
      </c>
      <c r="G189" s="95">
        <f t="shared" si="23"/>
        <v>0</v>
      </c>
    </row>
    <row r="190" spans="1:7" s="5" customFormat="1" ht="22.5" hidden="1">
      <c r="A190" s="9" t="s">
        <v>621</v>
      </c>
      <c r="B190" s="36" t="s">
        <v>232</v>
      </c>
      <c r="C190" s="9"/>
      <c r="D190" s="29" t="s">
        <v>686</v>
      </c>
      <c r="E190" s="95">
        <f>E191</f>
        <v>0</v>
      </c>
      <c r="F190" s="95">
        <f t="shared" si="23"/>
        <v>0</v>
      </c>
      <c r="G190" s="95">
        <f t="shared" si="23"/>
        <v>0</v>
      </c>
    </row>
    <row r="191" spans="1:7" s="5" customFormat="1" ht="22.5" hidden="1">
      <c r="A191" s="9" t="s">
        <v>621</v>
      </c>
      <c r="B191" s="36" t="s">
        <v>232</v>
      </c>
      <c r="C191" s="9" t="s">
        <v>64</v>
      </c>
      <c r="D191" s="29" t="s">
        <v>65</v>
      </c>
      <c r="E191" s="95">
        <f>'Прил.№5'!F129</f>
        <v>0</v>
      </c>
      <c r="F191" s="95">
        <f>'Прил.№5'!G129</f>
        <v>0</v>
      </c>
      <c r="G191" s="95">
        <f>'Прил.№5'!H129</f>
        <v>0</v>
      </c>
    </row>
    <row r="192" spans="1:7" s="5" customFormat="1" ht="22.5">
      <c r="A192" s="9" t="s">
        <v>621</v>
      </c>
      <c r="B192" s="36" t="s">
        <v>737</v>
      </c>
      <c r="C192" s="9"/>
      <c r="D192" s="40" t="s">
        <v>738</v>
      </c>
      <c r="E192" s="95">
        <f>E193</f>
        <v>345</v>
      </c>
      <c r="F192" s="95">
        <f aca="true" t="shared" si="24" ref="F192:G195">F193</f>
        <v>100</v>
      </c>
      <c r="G192" s="95">
        <f t="shared" si="24"/>
        <v>100</v>
      </c>
    </row>
    <row r="193" spans="1:7" s="5" customFormat="1" ht="22.5">
      <c r="A193" s="9" t="s">
        <v>621</v>
      </c>
      <c r="B193" s="36" t="s">
        <v>739</v>
      </c>
      <c r="C193" s="9"/>
      <c r="D193" s="29" t="s">
        <v>740</v>
      </c>
      <c r="E193" s="95">
        <f>E194</f>
        <v>345</v>
      </c>
      <c r="F193" s="95">
        <f t="shared" si="24"/>
        <v>100</v>
      </c>
      <c r="G193" s="95">
        <f t="shared" si="24"/>
        <v>100</v>
      </c>
    </row>
    <row r="194" spans="1:7" s="5" customFormat="1" ht="12.75">
      <c r="A194" s="9" t="s">
        <v>621</v>
      </c>
      <c r="B194" s="36" t="s">
        <v>741</v>
      </c>
      <c r="C194" s="9"/>
      <c r="D194" s="28" t="s">
        <v>670</v>
      </c>
      <c r="E194" s="95">
        <f>E195</f>
        <v>345</v>
      </c>
      <c r="F194" s="95">
        <f t="shared" si="24"/>
        <v>100</v>
      </c>
      <c r="G194" s="95">
        <f t="shared" si="24"/>
        <v>100</v>
      </c>
    </row>
    <row r="195" spans="1:7" s="5" customFormat="1" ht="22.5">
      <c r="A195" s="9" t="s">
        <v>621</v>
      </c>
      <c r="B195" s="36" t="s">
        <v>742</v>
      </c>
      <c r="C195" s="9"/>
      <c r="D195" s="29" t="s">
        <v>743</v>
      </c>
      <c r="E195" s="95">
        <f>E196</f>
        <v>345</v>
      </c>
      <c r="F195" s="95">
        <f t="shared" si="24"/>
        <v>100</v>
      </c>
      <c r="G195" s="95">
        <f t="shared" si="24"/>
        <v>100</v>
      </c>
    </row>
    <row r="196" spans="1:7" s="5" customFormat="1" ht="22.5">
      <c r="A196" s="9" t="s">
        <v>621</v>
      </c>
      <c r="B196" s="36" t="s">
        <v>742</v>
      </c>
      <c r="C196" s="9" t="s">
        <v>64</v>
      </c>
      <c r="D196" s="29" t="s">
        <v>65</v>
      </c>
      <c r="E196" s="95">
        <f>'Прил.№5'!F134</f>
        <v>345</v>
      </c>
      <c r="F196" s="95">
        <f>'Прил.№5'!G134</f>
        <v>100</v>
      </c>
      <c r="G196" s="95">
        <f>'Прил.№5'!H134</f>
        <v>100</v>
      </c>
    </row>
    <row r="197" spans="1:7" s="5" customFormat="1" ht="33.75">
      <c r="A197" s="9" t="s">
        <v>621</v>
      </c>
      <c r="B197" s="36" t="s">
        <v>291</v>
      </c>
      <c r="C197" s="9"/>
      <c r="D197" s="29" t="s">
        <v>687</v>
      </c>
      <c r="E197" s="95">
        <f aca="true" t="shared" si="25" ref="E197:G198">E198</f>
        <v>70</v>
      </c>
      <c r="F197" s="95">
        <f t="shared" si="25"/>
        <v>100</v>
      </c>
      <c r="G197" s="95">
        <f t="shared" si="25"/>
        <v>100</v>
      </c>
    </row>
    <row r="198" spans="1:7" s="5" customFormat="1" ht="22.5">
      <c r="A198" s="9" t="s">
        <v>621</v>
      </c>
      <c r="B198" s="36" t="s">
        <v>292</v>
      </c>
      <c r="C198" s="9"/>
      <c r="D198" s="29" t="s">
        <v>169</v>
      </c>
      <c r="E198" s="95">
        <f t="shared" si="25"/>
        <v>70</v>
      </c>
      <c r="F198" s="95">
        <f t="shared" si="25"/>
        <v>100</v>
      </c>
      <c r="G198" s="95">
        <f t="shared" si="25"/>
        <v>100</v>
      </c>
    </row>
    <row r="199" spans="1:7" s="5" customFormat="1" ht="12.75">
      <c r="A199" s="9" t="s">
        <v>621</v>
      </c>
      <c r="B199" s="36" t="s">
        <v>293</v>
      </c>
      <c r="C199" s="9"/>
      <c r="D199" s="28" t="s">
        <v>670</v>
      </c>
      <c r="E199" s="95">
        <f>E200+E202+E204</f>
        <v>70</v>
      </c>
      <c r="F199" s="95">
        <f>F200+F202+F204</f>
        <v>100</v>
      </c>
      <c r="G199" s="95">
        <f>G200+G202+G204</f>
        <v>100</v>
      </c>
    </row>
    <row r="200" spans="1:7" s="5" customFormat="1" ht="22.5">
      <c r="A200" s="9" t="s">
        <v>621</v>
      </c>
      <c r="B200" s="36" t="s">
        <v>294</v>
      </c>
      <c r="C200" s="9"/>
      <c r="D200" s="29" t="s">
        <v>170</v>
      </c>
      <c r="E200" s="95">
        <f>E201</f>
        <v>50</v>
      </c>
      <c r="F200" s="95">
        <f>F201</f>
        <v>50</v>
      </c>
      <c r="G200" s="95">
        <f>G201</f>
        <v>50</v>
      </c>
    </row>
    <row r="201" spans="1:7" s="5" customFormat="1" ht="22.5">
      <c r="A201" s="9" t="s">
        <v>621</v>
      </c>
      <c r="B201" s="36" t="s">
        <v>294</v>
      </c>
      <c r="C201" s="9" t="s">
        <v>64</v>
      </c>
      <c r="D201" s="29" t="s">
        <v>381</v>
      </c>
      <c r="E201" s="95">
        <f>'Прил.№5'!F139</f>
        <v>50</v>
      </c>
      <c r="F201" s="95">
        <f>'Прил.№5'!G139</f>
        <v>50</v>
      </c>
      <c r="G201" s="95">
        <f>'Прил.№5'!H139</f>
        <v>50</v>
      </c>
    </row>
    <row r="202" spans="1:7" s="5" customFormat="1" ht="22.5">
      <c r="A202" s="9" t="s">
        <v>621</v>
      </c>
      <c r="B202" s="36" t="s">
        <v>656</v>
      </c>
      <c r="C202" s="9"/>
      <c r="D202" s="29" t="s">
        <v>657</v>
      </c>
      <c r="E202" s="95">
        <f>E203</f>
        <v>20</v>
      </c>
      <c r="F202" s="95">
        <f>F203</f>
        <v>20</v>
      </c>
      <c r="G202" s="95">
        <f>G203</f>
        <v>20</v>
      </c>
    </row>
    <row r="203" spans="1:7" s="5" customFormat="1" ht="20.25" customHeight="1">
      <c r="A203" s="9" t="s">
        <v>621</v>
      </c>
      <c r="B203" s="36" t="s">
        <v>656</v>
      </c>
      <c r="C203" s="9" t="s">
        <v>64</v>
      </c>
      <c r="D203" s="29" t="s">
        <v>381</v>
      </c>
      <c r="E203" s="95">
        <f>'Прил.№5'!F141</f>
        <v>20</v>
      </c>
      <c r="F203" s="95">
        <f>'Прил.№5'!G141</f>
        <v>20</v>
      </c>
      <c r="G203" s="95">
        <f>'Прил.№5'!H141</f>
        <v>20</v>
      </c>
    </row>
    <row r="204" spans="1:7" s="5" customFormat="1" ht="22.5" hidden="1">
      <c r="A204" s="9" t="s">
        <v>621</v>
      </c>
      <c r="B204" s="36" t="s">
        <v>867</v>
      </c>
      <c r="C204" s="9"/>
      <c r="D204" s="29" t="s">
        <v>868</v>
      </c>
      <c r="E204" s="95">
        <f>E205</f>
        <v>0</v>
      </c>
      <c r="F204" s="95">
        <f>F205</f>
        <v>30</v>
      </c>
      <c r="G204" s="95">
        <f>G205</f>
        <v>30</v>
      </c>
    </row>
    <row r="205" spans="1:7" s="5" customFormat="1" ht="22.5" hidden="1">
      <c r="A205" s="9" t="s">
        <v>621</v>
      </c>
      <c r="B205" s="36" t="s">
        <v>867</v>
      </c>
      <c r="C205" s="9" t="s">
        <v>64</v>
      </c>
      <c r="D205" s="29" t="s">
        <v>381</v>
      </c>
      <c r="E205" s="95">
        <f>'Прил.№5'!F143</f>
        <v>0</v>
      </c>
      <c r="F205" s="95">
        <f>'Прил.№5'!G143</f>
        <v>30</v>
      </c>
      <c r="G205" s="95">
        <f>'Прил.№5'!H143</f>
        <v>30</v>
      </c>
    </row>
    <row r="206" spans="1:7" ht="12.75">
      <c r="A206" s="34" t="s">
        <v>368</v>
      </c>
      <c r="B206" s="34"/>
      <c r="C206" s="15"/>
      <c r="D206" s="51" t="s">
        <v>3</v>
      </c>
      <c r="E206" s="93">
        <f>E207+E224+E266</f>
        <v>97432.80000000002</v>
      </c>
      <c r="F206" s="93">
        <f>F207+F224+F266</f>
        <v>100960.94</v>
      </c>
      <c r="G206" s="93">
        <f>G207+G224+G266</f>
        <v>103957.24</v>
      </c>
    </row>
    <row r="207" spans="1:7" ht="12.75">
      <c r="A207" s="34" t="s">
        <v>370</v>
      </c>
      <c r="B207" s="34"/>
      <c r="C207" s="15"/>
      <c r="D207" s="11" t="s">
        <v>5</v>
      </c>
      <c r="E207" s="93">
        <f>E208</f>
        <v>8988.7</v>
      </c>
      <c r="F207" s="93">
        <f aca="true" t="shared" si="26" ref="F207:G209">F208</f>
        <v>8852.7</v>
      </c>
      <c r="G207" s="93">
        <f t="shared" si="26"/>
        <v>8851</v>
      </c>
    </row>
    <row r="208" spans="1:7" ht="22.5">
      <c r="A208" s="9" t="s">
        <v>370</v>
      </c>
      <c r="B208" s="36" t="s">
        <v>295</v>
      </c>
      <c r="C208" s="9"/>
      <c r="D208" s="28" t="s">
        <v>688</v>
      </c>
      <c r="E208" s="95">
        <f>E209</f>
        <v>8988.7</v>
      </c>
      <c r="F208" s="95">
        <f t="shared" si="26"/>
        <v>8852.7</v>
      </c>
      <c r="G208" s="95">
        <f t="shared" si="26"/>
        <v>8851</v>
      </c>
    </row>
    <row r="209" spans="1:7" ht="12.75">
      <c r="A209" s="9" t="s">
        <v>370</v>
      </c>
      <c r="B209" s="36" t="s">
        <v>296</v>
      </c>
      <c r="C209" s="9"/>
      <c r="D209" s="39" t="s">
        <v>708</v>
      </c>
      <c r="E209" s="95">
        <f>E210</f>
        <v>8988.7</v>
      </c>
      <c r="F209" s="95">
        <f t="shared" si="26"/>
        <v>8852.7</v>
      </c>
      <c r="G209" s="95">
        <f t="shared" si="26"/>
        <v>8851</v>
      </c>
    </row>
    <row r="210" spans="1:7" ht="12.75">
      <c r="A210" s="9" t="s">
        <v>370</v>
      </c>
      <c r="B210" s="36" t="s">
        <v>297</v>
      </c>
      <c r="C210" s="9"/>
      <c r="D210" s="29" t="s">
        <v>218</v>
      </c>
      <c r="E210" s="95">
        <f>E214+E217+E211</f>
        <v>8988.7</v>
      </c>
      <c r="F210" s="95">
        <f>F214+F217+F211</f>
        <v>8852.7</v>
      </c>
      <c r="G210" s="95">
        <f>G214+G217+G211</f>
        <v>8851</v>
      </c>
    </row>
    <row r="211" spans="1:7" ht="22.5">
      <c r="A211" s="9" t="s">
        <v>370</v>
      </c>
      <c r="B211" s="36" t="s">
        <v>517</v>
      </c>
      <c r="C211" s="9"/>
      <c r="D211" s="28" t="s">
        <v>262</v>
      </c>
      <c r="E211" s="95">
        <f aca="true" t="shared" si="27" ref="E211:G212">E212</f>
        <v>5819.4</v>
      </c>
      <c r="F211" s="95">
        <f t="shared" si="27"/>
        <v>5837.6</v>
      </c>
      <c r="G211" s="95">
        <f t="shared" si="27"/>
        <v>5837.4</v>
      </c>
    </row>
    <row r="212" spans="1:7" ht="33.75">
      <c r="A212" s="9" t="s">
        <v>370</v>
      </c>
      <c r="B212" s="36" t="s">
        <v>518</v>
      </c>
      <c r="C212" s="9"/>
      <c r="D212" s="29" t="s">
        <v>519</v>
      </c>
      <c r="E212" s="95">
        <f t="shared" si="27"/>
        <v>5819.4</v>
      </c>
      <c r="F212" s="95">
        <f t="shared" si="27"/>
        <v>5837.6</v>
      </c>
      <c r="G212" s="95">
        <f t="shared" si="27"/>
        <v>5837.4</v>
      </c>
    </row>
    <row r="213" spans="1:7" ht="22.5">
      <c r="A213" s="9" t="s">
        <v>370</v>
      </c>
      <c r="B213" s="36" t="s">
        <v>518</v>
      </c>
      <c r="C213" s="9" t="s">
        <v>64</v>
      </c>
      <c r="D213" s="29" t="s">
        <v>381</v>
      </c>
      <c r="E213" s="95">
        <f>'Прил.№5'!F392</f>
        <v>5819.4</v>
      </c>
      <c r="F213" s="95">
        <f>'Прил.№5'!G392</f>
        <v>5837.6</v>
      </c>
      <c r="G213" s="95">
        <f>'Прил.№5'!H392</f>
        <v>5837.4</v>
      </c>
    </row>
    <row r="214" spans="1:7" ht="33.75">
      <c r="A214" s="9" t="s">
        <v>370</v>
      </c>
      <c r="B214" s="36" t="s">
        <v>298</v>
      </c>
      <c r="C214" s="9"/>
      <c r="D214" s="29" t="s">
        <v>299</v>
      </c>
      <c r="E214" s="95">
        <f aca="true" t="shared" si="28" ref="E214:G215">E215</f>
        <v>1454.9</v>
      </c>
      <c r="F214" s="95">
        <f t="shared" si="28"/>
        <v>1459.6</v>
      </c>
      <c r="G214" s="95">
        <f t="shared" si="28"/>
        <v>1459.5</v>
      </c>
    </row>
    <row r="215" spans="1:7" ht="45">
      <c r="A215" s="9" t="s">
        <v>370</v>
      </c>
      <c r="B215" s="36" t="s">
        <v>273</v>
      </c>
      <c r="C215" s="9"/>
      <c r="D215" s="29" t="s">
        <v>488</v>
      </c>
      <c r="E215" s="95">
        <f t="shared" si="28"/>
        <v>1454.9</v>
      </c>
      <c r="F215" s="95">
        <f t="shared" si="28"/>
        <v>1459.6</v>
      </c>
      <c r="G215" s="95">
        <f t="shared" si="28"/>
        <v>1459.5</v>
      </c>
    </row>
    <row r="216" spans="1:7" ht="22.5">
      <c r="A216" s="9" t="s">
        <v>370</v>
      </c>
      <c r="B216" s="36" t="s">
        <v>273</v>
      </c>
      <c r="C216" s="9" t="s">
        <v>64</v>
      </c>
      <c r="D216" s="29" t="s">
        <v>381</v>
      </c>
      <c r="E216" s="95">
        <f>'Прил.№5'!F395</f>
        <v>1454.9</v>
      </c>
      <c r="F216" s="95">
        <f>'Прил.№5'!G395</f>
        <v>1459.6</v>
      </c>
      <c r="G216" s="95">
        <f>'Прил.№5'!H395</f>
        <v>1459.5</v>
      </c>
    </row>
    <row r="217" spans="1:7" ht="12.75">
      <c r="A217" s="9" t="s">
        <v>370</v>
      </c>
      <c r="B217" s="36" t="s">
        <v>300</v>
      </c>
      <c r="C217" s="9"/>
      <c r="D217" s="28" t="s">
        <v>670</v>
      </c>
      <c r="E217" s="95">
        <f>E218+E222+E220</f>
        <v>1714.3999999999999</v>
      </c>
      <c r="F217" s="95">
        <f>F218+F222+F220</f>
        <v>1555.5</v>
      </c>
      <c r="G217" s="95">
        <f>G218+G222+G220</f>
        <v>1554.1</v>
      </c>
    </row>
    <row r="218" spans="1:7" ht="44.25" customHeight="1">
      <c r="A218" s="9" t="s">
        <v>370</v>
      </c>
      <c r="B218" s="36" t="s">
        <v>301</v>
      </c>
      <c r="C218" s="9"/>
      <c r="D218" s="29" t="s">
        <v>487</v>
      </c>
      <c r="E218" s="95">
        <f>E219</f>
        <v>515.3</v>
      </c>
      <c r="F218" s="95">
        <f>F219</f>
        <v>402.29999999999995</v>
      </c>
      <c r="G218" s="95">
        <f>G219</f>
        <v>396.29999999999995</v>
      </c>
    </row>
    <row r="219" spans="1:7" ht="22.5">
      <c r="A219" s="9" t="s">
        <v>370</v>
      </c>
      <c r="B219" s="36" t="s">
        <v>301</v>
      </c>
      <c r="C219" s="9" t="s">
        <v>64</v>
      </c>
      <c r="D219" s="109" t="s">
        <v>381</v>
      </c>
      <c r="E219" s="95">
        <f>'Прил.№5'!F398</f>
        <v>515.3</v>
      </c>
      <c r="F219" s="95">
        <f>'Прил.№5'!G398</f>
        <v>402.29999999999995</v>
      </c>
      <c r="G219" s="95">
        <f>'Прил.№5'!H398</f>
        <v>396.29999999999995</v>
      </c>
    </row>
    <row r="220" spans="1:7" ht="33.75">
      <c r="A220" s="9" t="s">
        <v>370</v>
      </c>
      <c r="B220" s="36" t="s">
        <v>746</v>
      </c>
      <c r="C220" s="9"/>
      <c r="D220" s="29" t="s">
        <v>756</v>
      </c>
      <c r="E220" s="95">
        <f>E221</f>
        <v>1159.6</v>
      </c>
      <c r="F220" s="95">
        <f>F221</f>
        <v>1153.2</v>
      </c>
      <c r="G220" s="95">
        <f>G221</f>
        <v>1157.8</v>
      </c>
    </row>
    <row r="221" spans="1:7" ht="22.5">
      <c r="A221" s="9" t="s">
        <v>370</v>
      </c>
      <c r="B221" s="36" t="s">
        <v>746</v>
      </c>
      <c r="C221" s="9" t="s">
        <v>64</v>
      </c>
      <c r="D221" s="29" t="s">
        <v>381</v>
      </c>
      <c r="E221" s="95">
        <f>'Прил.№5'!F400</f>
        <v>1159.6</v>
      </c>
      <c r="F221" s="95">
        <f>'Прил.№5'!G400</f>
        <v>1153.2</v>
      </c>
      <c r="G221" s="95">
        <f>'Прил.№5'!H400</f>
        <v>1157.8</v>
      </c>
    </row>
    <row r="222" spans="1:7" ht="33.75">
      <c r="A222" s="9" t="s">
        <v>370</v>
      </c>
      <c r="B222" s="36" t="s">
        <v>563</v>
      </c>
      <c r="C222" s="9"/>
      <c r="D222" s="29" t="s">
        <v>564</v>
      </c>
      <c r="E222" s="95">
        <f>E223</f>
        <v>39.5</v>
      </c>
      <c r="F222" s="95">
        <f>F223</f>
        <v>0</v>
      </c>
      <c r="G222" s="95">
        <f>G223</f>
        <v>0</v>
      </c>
    </row>
    <row r="223" spans="1:7" ht="22.5">
      <c r="A223" s="9" t="s">
        <v>370</v>
      </c>
      <c r="B223" s="36" t="s">
        <v>563</v>
      </c>
      <c r="C223" s="9" t="s">
        <v>64</v>
      </c>
      <c r="D223" s="29" t="s">
        <v>381</v>
      </c>
      <c r="E223" s="95">
        <f>'Прил.№5'!F402</f>
        <v>39.5</v>
      </c>
      <c r="F223" s="95">
        <f>'Прил.№5'!G402</f>
        <v>0</v>
      </c>
      <c r="G223" s="95">
        <f>'Прил.№5'!H402</f>
        <v>0</v>
      </c>
    </row>
    <row r="224" spans="1:7" s="8" customFormat="1" ht="12.75">
      <c r="A224" s="34" t="s">
        <v>50</v>
      </c>
      <c r="B224" s="34"/>
      <c r="C224" s="15"/>
      <c r="D224" s="56" t="s">
        <v>51</v>
      </c>
      <c r="E224" s="93">
        <f aca="true" t="shared" si="29" ref="E224:G225">E225</f>
        <v>87644.10000000002</v>
      </c>
      <c r="F224" s="93">
        <f t="shared" si="29"/>
        <v>90941.70000000001</v>
      </c>
      <c r="G224" s="93">
        <f t="shared" si="29"/>
        <v>93939.70000000001</v>
      </c>
    </row>
    <row r="225" spans="1:7" ht="22.5">
      <c r="A225" s="9" t="s">
        <v>50</v>
      </c>
      <c r="B225" s="36" t="s">
        <v>295</v>
      </c>
      <c r="C225" s="9"/>
      <c r="D225" s="28" t="s">
        <v>688</v>
      </c>
      <c r="E225" s="98">
        <f t="shared" si="29"/>
        <v>87644.10000000002</v>
      </c>
      <c r="F225" s="98">
        <f t="shared" si="29"/>
        <v>90941.70000000001</v>
      </c>
      <c r="G225" s="98">
        <f t="shared" si="29"/>
        <v>93939.70000000001</v>
      </c>
    </row>
    <row r="226" spans="1:7" ht="33.75">
      <c r="A226" s="9" t="s">
        <v>50</v>
      </c>
      <c r="B226" s="36" t="s">
        <v>302</v>
      </c>
      <c r="C226" s="9"/>
      <c r="D226" s="39" t="s">
        <v>689</v>
      </c>
      <c r="E226" s="98">
        <f>E227+E234+E244+E256</f>
        <v>87644.10000000002</v>
      </c>
      <c r="F226" s="98">
        <f>F227+F234+F244+F256</f>
        <v>90941.70000000001</v>
      </c>
      <c r="G226" s="98">
        <f>G227+G234+G244+G256</f>
        <v>93939.70000000001</v>
      </c>
    </row>
    <row r="227" spans="1:7" ht="12.75">
      <c r="A227" s="9" t="s">
        <v>50</v>
      </c>
      <c r="B227" s="36" t="s">
        <v>303</v>
      </c>
      <c r="C227" s="9"/>
      <c r="D227" s="28" t="s">
        <v>217</v>
      </c>
      <c r="E227" s="98">
        <f>E228+E231</f>
        <v>46321.5</v>
      </c>
      <c r="F227" s="98">
        <f>F228+F231</f>
        <v>48989.3</v>
      </c>
      <c r="G227" s="98">
        <f>G228+G231</f>
        <v>50440.8</v>
      </c>
    </row>
    <row r="228" spans="1:7" ht="12.75">
      <c r="A228" s="9" t="s">
        <v>50</v>
      </c>
      <c r="B228" s="36" t="s">
        <v>304</v>
      </c>
      <c r="C228" s="9"/>
      <c r="D228" s="28" t="s">
        <v>670</v>
      </c>
      <c r="E228" s="98">
        <f aca="true" t="shared" si="30" ref="E228:G229">E229</f>
        <v>13530.699999999999</v>
      </c>
      <c r="F228" s="98">
        <f t="shared" si="30"/>
        <v>14886.8</v>
      </c>
      <c r="G228" s="98">
        <f t="shared" si="30"/>
        <v>14974.2</v>
      </c>
    </row>
    <row r="229" spans="1:7" ht="33.75">
      <c r="A229" s="9" t="s">
        <v>50</v>
      </c>
      <c r="B229" s="36" t="s">
        <v>305</v>
      </c>
      <c r="C229" s="9"/>
      <c r="D229" s="28" t="s">
        <v>353</v>
      </c>
      <c r="E229" s="98">
        <f t="shared" si="30"/>
        <v>13530.699999999999</v>
      </c>
      <c r="F229" s="98">
        <f t="shared" si="30"/>
        <v>14886.8</v>
      </c>
      <c r="G229" s="98">
        <f t="shared" si="30"/>
        <v>14974.2</v>
      </c>
    </row>
    <row r="230" spans="1:7" ht="22.5">
      <c r="A230" s="9" t="s">
        <v>50</v>
      </c>
      <c r="B230" s="36" t="s">
        <v>305</v>
      </c>
      <c r="C230" s="9" t="s">
        <v>64</v>
      </c>
      <c r="D230" s="29" t="s">
        <v>381</v>
      </c>
      <c r="E230" s="98">
        <f>'Прил.№5'!F151</f>
        <v>13530.699999999999</v>
      </c>
      <c r="F230" s="98">
        <f>'Прил.№5'!G151</f>
        <v>14886.8</v>
      </c>
      <c r="G230" s="98">
        <f>'Прил.№5'!H151</f>
        <v>14974.2</v>
      </c>
    </row>
    <row r="231" spans="1:7" ht="22.5">
      <c r="A231" s="9" t="s">
        <v>50</v>
      </c>
      <c r="B231" s="36" t="s">
        <v>306</v>
      </c>
      <c r="C231" s="9"/>
      <c r="D231" s="28" t="s">
        <v>262</v>
      </c>
      <c r="E231" s="98">
        <f aca="true" t="shared" si="31" ref="E231:G232">E232</f>
        <v>32790.8</v>
      </c>
      <c r="F231" s="98">
        <f t="shared" si="31"/>
        <v>34102.5</v>
      </c>
      <c r="G231" s="98">
        <f t="shared" si="31"/>
        <v>35466.6</v>
      </c>
    </row>
    <row r="232" spans="1:7" ht="22.5">
      <c r="A232" s="9" t="s">
        <v>50</v>
      </c>
      <c r="B232" s="36" t="s">
        <v>85</v>
      </c>
      <c r="C232" s="9"/>
      <c r="D232" s="28" t="s">
        <v>86</v>
      </c>
      <c r="E232" s="98">
        <f t="shared" si="31"/>
        <v>32790.8</v>
      </c>
      <c r="F232" s="98">
        <f t="shared" si="31"/>
        <v>34102.5</v>
      </c>
      <c r="G232" s="98">
        <f t="shared" si="31"/>
        <v>35466.6</v>
      </c>
    </row>
    <row r="233" spans="1:7" ht="22.5">
      <c r="A233" s="9" t="s">
        <v>50</v>
      </c>
      <c r="B233" s="36" t="s">
        <v>85</v>
      </c>
      <c r="C233" s="9" t="s">
        <v>64</v>
      </c>
      <c r="D233" s="29" t="s">
        <v>381</v>
      </c>
      <c r="E233" s="98">
        <f>'Прил.№5'!F154</f>
        <v>32790.8</v>
      </c>
      <c r="F233" s="98">
        <f>'Прил.№5'!G154</f>
        <v>34102.5</v>
      </c>
      <c r="G233" s="98">
        <f>'Прил.№5'!H154</f>
        <v>35466.6</v>
      </c>
    </row>
    <row r="234" spans="1:7" ht="33.75">
      <c r="A234" s="9" t="s">
        <v>50</v>
      </c>
      <c r="B234" s="36" t="s">
        <v>505</v>
      </c>
      <c r="C234" s="9"/>
      <c r="D234" s="28" t="s">
        <v>506</v>
      </c>
      <c r="E234" s="98">
        <f>E235+E238+E242</f>
        <v>33787.200000000004</v>
      </c>
      <c r="F234" s="98">
        <f>F235+F238+F242</f>
        <v>33957.8</v>
      </c>
      <c r="G234" s="98">
        <f>G235+G238+G242</f>
        <v>35230.9</v>
      </c>
    </row>
    <row r="235" spans="1:7" ht="22.5">
      <c r="A235" s="9" t="s">
        <v>50</v>
      </c>
      <c r="B235" s="36" t="s">
        <v>507</v>
      </c>
      <c r="C235" s="9"/>
      <c r="D235" s="109" t="s">
        <v>262</v>
      </c>
      <c r="E235" s="98">
        <f aca="true" t="shared" si="32" ref="E235:G236">E236</f>
        <v>28276.5</v>
      </c>
      <c r="F235" s="98">
        <f t="shared" si="32"/>
        <v>28645</v>
      </c>
      <c r="G235" s="98">
        <f t="shared" si="32"/>
        <v>29790.8</v>
      </c>
    </row>
    <row r="236" spans="1:7" ht="22.5">
      <c r="A236" s="9" t="s">
        <v>50</v>
      </c>
      <c r="B236" s="36" t="s">
        <v>508</v>
      </c>
      <c r="C236" s="9"/>
      <c r="D236" s="109" t="s">
        <v>509</v>
      </c>
      <c r="E236" s="98">
        <f t="shared" si="32"/>
        <v>28276.5</v>
      </c>
      <c r="F236" s="98">
        <f t="shared" si="32"/>
        <v>28645</v>
      </c>
      <c r="G236" s="98">
        <f t="shared" si="32"/>
        <v>29790.8</v>
      </c>
    </row>
    <row r="237" spans="1:7" ht="22.5">
      <c r="A237" s="9" t="s">
        <v>50</v>
      </c>
      <c r="B237" s="36" t="s">
        <v>508</v>
      </c>
      <c r="C237" s="9" t="s">
        <v>64</v>
      </c>
      <c r="D237" s="29" t="s">
        <v>381</v>
      </c>
      <c r="E237" s="98">
        <f>'Прил.№5'!F158</f>
        <v>28276.5</v>
      </c>
      <c r="F237" s="98">
        <f>'Прил.№5'!G158</f>
        <v>28645</v>
      </c>
      <c r="G237" s="98">
        <f>'Прил.№5'!H158</f>
        <v>29790.8</v>
      </c>
    </row>
    <row r="238" spans="1:7" ht="33.75">
      <c r="A238" s="9" t="s">
        <v>50</v>
      </c>
      <c r="B238" s="36" t="s">
        <v>510</v>
      </c>
      <c r="C238" s="9"/>
      <c r="D238" s="29" t="s">
        <v>299</v>
      </c>
      <c r="E238" s="98">
        <f aca="true" t="shared" si="33" ref="E238:G239">E239</f>
        <v>3141.9</v>
      </c>
      <c r="F238" s="98">
        <f t="shared" si="33"/>
        <v>3182.8</v>
      </c>
      <c r="G238" s="98">
        <f t="shared" si="33"/>
        <v>3310.1</v>
      </c>
    </row>
    <row r="239" spans="1:7" ht="22.5">
      <c r="A239" s="9" t="s">
        <v>50</v>
      </c>
      <c r="B239" s="36" t="s">
        <v>511</v>
      </c>
      <c r="C239" s="9"/>
      <c r="D239" s="125" t="s">
        <v>512</v>
      </c>
      <c r="E239" s="98">
        <f t="shared" si="33"/>
        <v>3141.9</v>
      </c>
      <c r="F239" s="98">
        <f t="shared" si="33"/>
        <v>3182.8</v>
      </c>
      <c r="G239" s="98">
        <f t="shared" si="33"/>
        <v>3310.1</v>
      </c>
    </row>
    <row r="240" spans="1:7" ht="22.5">
      <c r="A240" s="9" t="s">
        <v>50</v>
      </c>
      <c r="B240" s="36" t="s">
        <v>511</v>
      </c>
      <c r="C240" s="9" t="s">
        <v>64</v>
      </c>
      <c r="D240" s="29" t="s">
        <v>381</v>
      </c>
      <c r="E240" s="98">
        <f>'Прил.№5'!F161</f>
        <v>3141.9</v>
      </c>
      <c r="F240" s="98">
        <f>'Прил.№5'!G161</f>
        <v>3182.8</v>
      </c>
      <c r="G240" s="98">
        <f>'Прил.№5'!H161</f>
        <v>3310.1</v>
      </c>
    </row>
    <row r="241" spans="1:7" ht="12.75">
      <c r="A241" s="9" t="s">
        <v>50</v>
      </c>
      <c r="B241" s="36" t="s">
        <v>821</v>
      </c>
      <c r="C241" s="9"/>
      <c r="D241" s="28" t="s">
        <v>670</v>
      </c>
      <c r="E241" s="98">
        <f aca="true" t="shared" si="34" ref="E241:G242">E242</f>
        <v>2368.8</v>
      </c>
      <c r="F241" s="98">
        <f t="shared" si="34"/>
        <v>2130</v>
      </c>
      <c r="G241" s="98">
        <f t="shared" si="34"/>
        <v>2130</v>
      </c>
    </row>
    <row r="242" spans="1:7" ht="33.75">
      <c r="A242" s="9" t="s">
        <v>50</v>
      </c>
      <c r="B242" s="36" t="s">
        <v>690</v>
      </c>
      <c r="C242" s="9"/>
      <c r="D242" s="109" t="s">
        <v>618</v>
      </c>
      <c r="E242" s="98">
        <f t="shared" si="34"/>
        <v>2368.8</v>
      </c>
      <c r="F242" s="98">
        <f t="shared" si="34"/>
        <v>2130</v>
      </c>
      <c r="G242" s="98">
        <f t="shared" si="34"/>
        <v>2130</v>
      </c>
    </row>
    <row r="243" spans="1:7" ht="22.5">
      <c r="A243" s="9" t="s">
        <v>50</v>
      </c>
      <c r="B243" s="36" t="s">
        <v>690</v>
      </c>
      <c r="C243" s="9" t="s">
        <v>64</v>
      </c>
      <c r="D243" s="29" t="s">
        <v>381</v>
      </c>
      <c r="E243" s="98">
        <f>'Прил.№5'!F164</f>
        <v>2368.8</v>
      </c>
      <c r="F243" s="98">
        <f>'Прил.№5'!G164</f>
        <v>2130</v>
      </c>
      <c r="G243" s="98">
        <f>'Прил.№5'!H164</f>
        <v>2130</v>
      </c>
    </row>
    <row r="244" spans="1:7" ht="22.5">
      <c r="A244" s="9" t="s">
        <v>50</v>
      </c>
      <c r="B244" s="36" t="s">
        <v>513</v>
      </c>
      <c r="C244" s="9"/>
      <c r="D244" s="28" t="s">
        <v>514</v>
      </c>
      <c r="E244" s="98">
        <f>E245+E254</f>
        <v>2738.1</v>
      </c>
      <c r="F244" s="98">
        <f>F245+F254</f>
        <v>2912.1</v>
      </c>
      <c r="G244" s="98">
        <f>G245+G254</f>
        <v>2992.7</v>
      </c>
    </row>
    <row r="245" spans="1:7" ht="22.5">
      <c r="A245" s="9" t="s">
        <v>50</v>
      </c>
      <c r="B245" s="36" t="s">
        <v>554</v>
      </c>
      <c r="C245" s="9"/>
      <c r="D245" s="28" t="s">
        <v>555</v>
      </c>
      <c r="E245" s="98">
        <f>E246</f>
        <v>1934.7</v>
      </c>
      <c r="F245" s="98">
        <f>F246</f>
        <v>2012</v>
      </c>
      <c r="G245" s="98">
        <f>G246</f>
        <v>2092.6</v>
      </c>
    </row>
    <row r="246" spans="1:7" ht="12.75">
      <c r="A246" s="9" t="s">
        <v>50</v>
      </c>
      <c r="B246" s="36" t="s">
        <v>556</v>
      </c>
      <c r="C246" s="9"/>
      <c r="D246" s="28" t="s">
        <v>557</v>
      </c>
      <c r="E246" s="98">
        <f>E247+E250</f>
        <v>1934.7</v>
      </c>
      <c r="F246" s="98">
        <f>F247+F250</f>
        <v>2012</v>
      </c>
      <c r="G246" s="98">
        <f>G247+G250</f>
        <v>2092.6</v>
      </c>
    </row>
    <row r="247" spans="1:7" ht="22.5">
      <c r="A247" s="9" t="s">
        <v>50</v>
      </c>
      <c r="B247" s="36" t="s">
        <v>558</v>
      </c>
      <c r="C247" s="9"/>
      <c r="D247" s="109" t="s">
        <v>262</v>
      </c>
      <c r="E247" s="98">
        <f aca="true" t="shared" si="35" ref="E247:G248">E248</f>
        <v>1741.2</v>
      </c>
      <c r="F247" s="98">
        <f t="shared" si="35"/>
        <v>1810.8</v>
      </c>
      <c r="G247" s="98">
        <f t="shared" si="35"/>
        <v>1883.3</v>
      </c>
    </row>
    <row r="248" spans="1:7" ht="33.75">
      <c r="A248" s="9" t="s">
        <v>50</v>
      </c>
      <c r="B248" s="36" t="s">
        <v>559</v>
      </c>
      <c r="C248" s="9"/>
      <c r="D248" s="28" t="s">
        <v>515</v>
      </c>
      <c r="E248" s="98">
        <f t="shared" si="35"/>
        <v>1741.2</v>
      </c>
      <c r="F248" s="98">
        <f t="shared" si="35"/>
        <v>1810.8</v>
      </c>
      <c r="G248" s="98">
        <f t="shared" si="35"/>
        <v>1883.3</v>
      </c>
    </row>
    <row r="249" spans="1:7" ht="22.5">
      <c r="A249" s="9" t="s">
        <v>50</v>
      </c>
      <c r="B249" s="36" t="s">
        <v>559</v>
      </c>
      <c r="C249" s="9" t="s">
        <v>64</v>
      </c>
      <c r="D249" s="29" t="s">
        <v>381</v>
      </c>
      <c r="E249" s="98">
        <f>'Прил.№5'!F170</f>
        <v>1741.2</v>
      </c>
      <c r="F249" s="98">
        <f>'Прил.№5'!G170</f>
        <v>1810.8</v>
      </c>
      <c r="G249" s="98">
        <f>'Прил.№5'!H170</f>
        <v>1883.3</v>
      </c>
    </row>
    <row r="250" spans="1:7" ht="33.75">
      <c r="A250" s="9" t="s">
        <v>50</v>
      </c>
      <c r="B250" s="36" t="s">
        <v>560</v>
      </c>
      <c r="C250" s="9"/>
      <c r="D250" s="29" t="s">
        <v>299</v>
      </c>
      <c r="E250" s="98">
        <f aca="true" t="shared" si="36" ref="E250:G251">E251</f>
        <v>193.5</v>
      </c>
      <c r="F250" s="98">
        <f t="shared" si="36"/>
        <v>201.2</v>
      </c>
      <c r="G250" s="98">
        <f t="shared" si="36"/>
        <v>209.3</v>
      </c>
    </row>
    <row r="251" spans="1:7" ht="45">
      <c r="A251" s="9" t="s">
        <v>50</v>
      </c>
      <c r="B251" s="36" t="s">
        <v>561</v>
      </c>
      <c r="C251" s="9"/>
      <c r="D251" s="28" t="s">
        <v>516</v>
      </c>
      <c r="E251" s="98">
        <f t="shared" si="36"/>
        <v>193.5</v>
      </c>
      <c r="F251" s="98">
        <f t="shared" si="36"/>
        <v>201.2</v>
      </c>
      <c r="G251" s="98">
        <f t="shared" si="36"/>
        <v>209.3</v>
      </c>
    </row>
    <row r="252" spans="1:7" ht="22.5">
      <c r="A252" s="9" t="s">
        <v>50</v>
      </c>
      <c r="B252" s="36" t="s">
        <v>561</v>
      </c>
      <c r="C252" s="9" t="s">
        <v>64</v>
      </c>
      <c r="D252" s="29" t="s">
        <v>381</v>
      </c>
      <c r="E252" s="98">
        <f>'Прил.№5'!F173</f>
        <v>193.5</v>
      </c>
      <c r="F252" s="98">
        <f>'Прил.№5'!G173</f>
        <v>201.2</v>
      </c>
      <c r="G252" s="98">
        <f>'Прил.№5'!H173</f>
        <v>209.3</v>
      </c>
    </row>
    <row r="253" spans="1:7" ht="12.75">
      <c r="A253" s="9" t="s">
        <v>50</v>
      </c>
      <c r="B253" s="36" t="s">
        <v>822</v>
      </c>
      <c r="C253" s="9"/>
      <c r="D253" s="28" t="s">
        <v>670</v>
      </c>
      <c r="E253" s="98">
        <f aca="true" t="shared" si="37" ref="E253:G254">E254</f>
        <v>803.4</v>
      </c>
      <c r="F253" s="98">
        <f t="shared" si="37"/>
        <v>900.1</v>
      </c>
      <c r="G253" s="98">
        <f t="shared" si="37"/>
        <v>900.1</v>
      </c>
    </row>
    <row r="254" spans="1:7" ht="45">
      <c r="A254" s="9" t="s">
        <v>50</v>
      </c>
      <c r="B254" s="36" t="s">
        <v>552</v>
      </c>
      <c r="C254" s="9"/>
      <c r="D254" s="28" t="s">
        <v>619</v>
      </c>
      <c r="E254" s="98">
        <f t="shared" si="37"/>
        <v>803.4</v>
      </c>
      <c r="F254" s="98">
        <f t="shared" si="37"/>
        <v>900.1</v>
      </c>
      <c r="G254" s="98">
        <f t="shared" si="37"/>
        <v>900.1</v>
      </c>
    </row>
    <row r="255" spans="1:7" ht="22.5">
      <c r="A255" s="9" t="s">
        <v>50</v>
      </c>
      <c r="B255" s="36" t="s">
        <v>552</v>
      </c>
      <c r="C255" s="9" t="s">
        <v>64</v>
      </c>
      <c r="D255" s="29" t="s">
        <v>381</v>
      </c>
      <c r="E255" s="98">
        <f>'Прил.№5'!F176</f>
        <v>803.4</v>
      </c>
      <c r="F255" s="98">
        <f>'Прил.№5'!G176</f>
        <v>900.1</v>
      </c>
      <c r="G255" s="98">
        <f>'Прил.№5'!H176</f>
        <v>900.1</v>
      </c>
    </row>
    <row r="256" spans="1:7" ht="45">
      <c r="A256" s="9" t="s">
        <v>50</v>
      </c>
      <c r="B256" s="36" t="s">
        <v>580</v>
      </c>
      <c r="C256" s="9"/>
      <c r="D256" s="28" t="s">
        <v>587</v>
      </c>
      <c r="E256" s="98">
        <f>E257+E260+E264</f>
        <v>4797.3</v>
      </c>
      <c r="F256" s="98">
        <f>F257+F260+F264</f>
        <v>5082.5</v>
      </c>
      <c r="G256" s="98">
        <f>G257+G260+G264</f>
        <v>5275.3</v>
      </c>
    </row>
    <row r="257" spans="1:7" ht="22.5">
      <c r="A257" s="9" t="s">
        <v>50</v>
      </c>
      <c r="B257" s="36" t="s">
        <v>581</v>
      </c>
      <c r="C257" s="9"/>
      <c r="D257" s="109" t="s">
        <v>262</v>
      </c>
      <c r="E257" s="98">
        <f aca="true" t="shared" si="38" ref="E257:G258">E258</f>
        <v>4169</v>
      </c>
      <c r="F257" s="98">
        <f t="shared" si="38"/>
        <v>4335.7</v>
      </c>
      <c r="G257" s="98">
        <f t="shared" si="38"/>
        <v>4509.2</v>
      </c>
    </row>
    <row r="258" spans="1:7" ht="33.75">
      <c r="A258" s="9" t="s">
        <v>50</v>
      </c>
      <c r="B258" s="36" t="s">
        <v>582</v>
      </c>
      <c r="C258" s="9"/>
      <c r="D258" s="28" t="s">
        <v>585</v>
      </c>
      <c r="E258" s="98">
        <f t="shared" si="38"/>
        <v>4169</v>
      </c>
      <c r="F258" s="98">
        <f t="shared" si="38"/>
        <v>4335.7</v>
      </c>
      <c r="G258" s="98">
        <f t="shared" si="38"/>
        <v>4509.2</v>
      </c>
    </row>
    <row r="259" spans="1:7" ht="22.5">
      <c r="A259" s="9" t="s">
        <v>50</v>
      </c>
      <c r="B259" s="36" t="s">
        <v>582</v>
      </c>
      <c r="C259" s="9" t="s">
        <v>64</v>
      </c>
      <c r="D259" s="29" t="s">
        <v>381</v>
      </c>
      <c r="E259" s="98">
        <f>'Прил.№5'!F180</f>
        <v>4169</v>
      </c>
      <c r="F259" s="98">
        <f>'Прил.№5'!G180</f>
        <v>4335.7</v>
      </c>
      <c r="G259" s="98">
        <f>'Прил.№5'!H180</f>
        <v>4509.2</v>
      </c>
    </row>
    <row r="260" spans="1:7" ht="33.75">
      <c r="A260" s="9" t="s">
        <v>50</v>
      </c>
      <c r="B260" s="36" t="s">
        <v>583</v>
      </c>
      <c r="C260" s="9"/>
      <c r="D260" s="29" t="s">
        <v>299</v>
      </c>
      <c r="E260" s="98">
        <f aca="true" t="shared" si="39" ref="E260:G261">E261</f>
        <v>463.3</v>
      </c>
      <c r="F260" s="98">
        <f t="shared" si="39"/>
        <v>481.8</v>
      </c>
      <c r="G260" s="98">
        <f t="shared" si="39"/>
        <v>501.1</v>
      </c>
    </row>
    <row r="261" spans="1:7" ht="33.75">
      <c r="A261" s="9" t="s">
        <v>50</v>
      </c>
      <c r="B261" s="36" t="s">
        <v>584</v>
      </c>
      <c r="C261" s="9"/>
      <c r="D261" s="28" t="s">
        <v>586</v>
      </c>
      <c r="E261" s="98">
        <f t="shared" si="39"/>
        <v>463.3</v>
      </c>
      <c r="F261" s="98">
        <f t="shared" si="39"/>
        <v>481.8</v>
      </c>
      <c r="G261" s="98">
        <f t="shared" si="39"/>
        <v>501.1</v>
      </c>
    </row>
    <row r="262" spans="1:7" ht="22.5">
      <c r="A262" s="9" t="s">
        <v>50</v>
      </c>
      <c r="B262" s="36" t="s">
        <v>584</v>
      </c>
      <c r="C262" s="9" t="s">
        <v>64</v>
      </c>
      <c r="D262" s="29" t="s">
        <v>381</v>
      </c>
      <c r="E262" s="98">
        <f>'Прил.№5'!F183</f>
        <v>463.3</v>
      </c>
      <c r="F262" s="98">
        <f>'Прил.№5'!G183</f>
        <v>481.8</v>
      </c>
      <c r="G262" s="98">
        <f>'Прил.№5'!H183</f>
        <v>501.1</v>
      </c>
    </row>
    <row r="263" spans="1:7" ht="12.75">
      <c r="A263" s="9" t="s">
        <v>50</v>
      </c>
      <c r="B263" s="36" t="s">
        <v>823</v>
      </c>
      <c r="C263" s="9"/>
      <c r="D263" s="28" t="s">
        <v>670</v>
      </c>
      <c r="E263" s="98">
        <f aca="true" t="shared" si="40" ref="E263:G264">E264</f>
        <v>165</v>
      </c>
      <c r="F263" s="98">
        <f t="shared" si="40"/>
        <v>265</v>
      </c>
      <c r="G263" s="98">
        <f t="shared" si="40"/>
        <v>265</v>
      </c>
    </row>
    <row r="264" spans="1:7" ht="45">
      <c r="A264" s="9" t="s">
        <v>50</v>
      </c>
      <c r="B264" s="36" t="s">
        <v>691</v>
      </c>
      <c r="C264" s="9"/>
      <c r="D264" s="28" t="s">
        <v>620</v>
      </c>
      <c r="E264" s="98">
        <f t="shared" si="40"/>
        <v>165</v>
      </c>
      <c r="F264" s="98">
        <f t="shared" si="40"/>
        <v>265</v>
      </c>
      <c r="G264" s="98">
        <f t="shared" si="40"/>
        <v>265</v>
      </c>
    </row>
    <row r="265" spans="1:7" ht="22.5">
      <c r="A265" s="9" t="s">
        <v>50</v>
      </c>
      <c r="B265" s="36" t="s">
        <v>691</v>
      </c>
      <c r="C265" s="9" t="s">
        <v>64</v>
      </c>
      <c r="D265" s="29" t="s">
        <v>381</v>
      </c>
      <c r="E265" s="98">
        <f>'Прил.№5'!F186</f>
        <v>165</v>
      </c>
      <c r="F265" s="98">
        <f>'Прил.№5'!G186</f>
        <v>265</v>
      </c>
      <c r="G265" s="98">
        <f>'Прил.№5'!H186</f>
        <v>265</v>
      </c>
    </row>
    <row r="266" spans="1:7" ht="12.75">
      <c r="A266" s="15" t="s">
        <v>808</v>
      </c>
      <c r="B266" s="34"/>
      <c r="C266" s="15"/>
      <c r="D266" s="30" t="s">
        <v>814</v>
      </c>
      <c r="E266" s="98">
        <f aca="true" t="shared" si="41" ref="E266:E271">E267</f>
        <v>800</v>
      </c>
      <c r="F266" s="98">
        <f aca="true" t="shared" si="42" ref="F266:G271">F267</f>
        <v>1166.54</v>
      </c>
      <c r="G266" s="98">
        <f t="shared" si="42"/>
        <v>1166.54</v>
      </c>
    </row>
    <row r="267" spans="1:7" ht="22.5">
      <c r="A267" s="9" t="s">
        <v>808</v>
      </c>
      <c r="B267" s="36" t="s">
        <v>201</v>
      </c>
      <c r="C267" s="9"/>
      <c r="D267" s="29" t="s">
        <v>679</v>
      </c>
      <c r="E267" s="98">
        <f t="shared" si="41"/>
        <v>800</v>
      </c>
      <c r="F267" s="98">
        <f t="shared" si="42"/>
        <v>1166.54</v>
      </c>
      <c r="G267" s="98">
        <f t="shared" si="42"/>
        <v>1166.54</v>
      </c>
    </row>
    <row r="268" spans="1:7" ht="12.75">
      <c r="A268" s="9" t="s">
        <v>808</v>
      </c>
      <c r="B268" s="36" t="s">
        <v>210</v>
      </c>
      <c r="C268" s="26"/>
      <c r="D268" s="40" t="s">
        <v>123</v>
      </c>
      <c r="E268" s="98">
        <f t="shared" si="41"/>
        <v>800</v>
      </c>
      <c r="F268" s="98">
        <f t="shared" si="42"/>
        <v>1166.54</v>
      </c>
      <c r="G268" s="98">
        <f t="shared" si="42"/>
        <v>1166.54</v>
      </c>
    </row>
    <row r="269" spans="1:7" ht="22.5">
      <c r="A269" s="9" t="s">
        <v>808</v>
      </c>
      <c r="B269" s="36" t="s">
        <v>809</v>
      </c>
      <c r="C269" s="9"/>
      <c r="D269" s="28" t="s">
        <v>810</v>
      </c>
      <c r="E269" s="98">
        <f t="shared" si="41"/>
        <v>800</v>
      </c>
      <c r="F269" s="98">
        <f t="shared" si="42"/>
        <v>1166.54</v>
      </c>
      <c r="G269" s="98">
        <f t="shared" si="42"/>
        <v>1166.54</v>
      </c>
    </row>
    <row r="270" spans="1:7" ht="33.75">
      <c r="A270" s="9" t="s">
        <v>808</v>
      </c>
      <c r="B270" s="36" t="s">
        <v>811</v>
      </c>
      <c r="C270" s="9"/>
      <c r="D270" s="28" t="s">
        <v>318</v>
      </c>
      <c r="E270" s="98">
        <f t="shared" si="41"/>
        <v>800</v>
      </c>
      <c r="F270" s="98">
        <f t="shared" si="42"/>
        <v>1166.54</v>
      </c>
      <c r="G270" s="98">
        <f t="shared" si="42"/>
        <v>1166.54</v>
      </c>
    </row>
    <row r="271" spans="1:7" ht="22.5">
      <c r="A271" s="9" t="s">
        <v>808</v>
      </c>
      <c r="B271" s="36" t="s">
        <v>812</v>
      </c>
      <c r="C271" s="9"/>
      <c r="D271" s="28" t="s">
        <v>813</v>
      </c>
      <c r="E271" s="98">
        <f t="shared" si="41"/>
        <v>800</v>
      </c>
      <c r="F271" s="98">
        <f t="shared" si="42"/>
        <v>1166.54</v>
      </c>
      <c r="G271" s="98">
        <f t="shared" si="42"/>
        <v>1166.54</v>
      </c>
    </row>
    <row r="272" spans="1:7" ht="22.5">
      <c r="A272" s="9" t="s">
        <v>808</v>
      </c>
      <c r="B272" s="36" t="s">
        <v>812</v>
      </c>
      <c r="C272" s="9" t="s">
        <v>64</v>
      </c>
      <c r="D272" s="29" t="s">
        <v>381</v>
      </c>
      <c r="E272" s="98">
        <f>'Прил.№5'!F495</f>
        <v>800</v>
      </c>
      <c r="F272" s="98">
        <f>'Прил.№5'!G495</f>
        <v>1166.54</v>
      </c>
      <c r="G272" s="98">
        <f>'Прил.№5'!H495</f>
        <v>1166.54</v>
      </c>
    </row>
    <row r="273" spans="1:7" ht="12.75">
      <c r="A273" s="15" t="s">
        <v>477</v>
      </c>
      <c r="B273" s="34"/>
      <c r="C273" s="15"/>
      <c r="D273" s="30" t="s">
        <v>478</v>
      </c>
      <c r="E273" s="93">
        <f>E289+E333+E274</f>
        <v>1018506.58</v>
      </c>
      <c r="F273" s="93">
        <f>F289+F333+F274</f>
        <v>17508.699999999997</v>
      </c>
      <c r="G273" s="93">
        <f>G289+G333+G274</f>
        <v>22988.7</v>
      </c>
    </row>
    <row r="274" spans="1:7" ht="12.75">
      <c r="A274" s="15" t="s">
        <v>845</v>
      </c>
      <c r="B274" s="34"/>
      <c r="C274" s="15"/>
      <c r="D274" s="27" t="s">
        <v>846</v>
      </c>
      <c r="E274" s="93">
        <f>E275+E283</f>
        <v>782.7</v>
      </c>
      <c r="F274" s="93">
        <f>F275+F283</f>
        <v>370</v>
      </c>
      <c r="G274" s="93">
        <f>G275+G283</f>
        <v>370</v>
      </c>
    </row>
    <row r="275" spans="1:7" ht="22.5">
      <c r="A275" s="9" t="s">
        <v>845</v>
      </c>
      <c r="B275" s="36" t="s">
        <v>201</v>
      </c>
      <c r="C275" s="9"/>
      <c r="D275" s="29" t="s">
        <v>679</v>
      </c>
      <c r="E275" s="95">
        <f>E276</f>
        <v>662.6</v>
      </c>
      <c r="F275" s="95">
        <f aca="true" t="shared" si="43" ref="F275:G279">F276</f>
        <v>370</v>
      </c>
      <c r="G275" s="95">
        <f t="shared" si="43"/>
        <v>370</v>
      </c>
    </row>
    <row r="276" spans="1:7" ht="12.75">
      <c r="A276" s="9" t="s">
        <v>845</v>
      </c>
      <c r="B276" s="36" t="s">
        <v>202</v>
      </c>
      <c r="C276" s="53"/>
      <c r="D276" s="40" t="s">
        <v>349</v>
      </c>
      <c r="E276" s="95">
        <f>E277</f>
        <v>662.6</v>
      </c>
      <c r="F276" s="95">
        <f t="shared" si="43"/>
        <v>370</v>
      </c>
      <c r="G276" s="95">
        <f t="shared" si="43"/>
        <v>370</v>
      </c>
    </row>
    <row r="277" spans="1:7" ht="12.75">
      <c r="A277" s="9" t="s">
        <v>845</v>
      </c>
      <c r="B277" s="36" t="s">
        <v>207</v>
      </c>
      <c r="C277" s="18"/>
      <c r="D277" s="28" t="s">
        <v>122</v>
      </c>
      <c r="E277" s="95">
        <f>E278</f>
        <v>662.6</v>
      </c>
      <c r="F277" s="95">
        <f t="shared" si="43"/>
        <v>370</v>
      </c>
      <c r="G277" s="95">
        <f t="shared" si="43"/>
        <v>370</v>
      </c>
    </row>
    <row r="278" spans="1:7" ht="12.75">
      <c r="A278" s="9" t="s">
        <v>845</v>
      </c>
      <c r="B278" s="36" t="s">
        <v>208</v>
      </c>
      <c r="C278" s="18"/>
      <c r="D278" s="28" t="s">
        <v>670</v>
      </c>
      <c r="E278" s="95">
        <f>E279+E281</f>
        <v>662.6</v>
      </c>
      <c r="F278" s="95">
        <f>F279+F281</f>
        <v>370</v>
      </c>
      <c r="G278" s="95">
        <f>G279+G281</f>
        <v>370</v>
      </c>
    </row>
    <row r="279" spans="1:7" ht="22.5">
      <c r="A279" s="9" t="s">
        <v>845</v>
      </c>
      <c r="B279" s="36" t="s">
        <v>475</v>
      </c>
      <c r="C279" s="9"/>
      <c r="D279" s="29" t="s">
        <v>709</v>
      </c>
      <c r="E279" s="95">
        <f>E280</f>
        <v>380</v>
      </c>
      <c r="F279" s="95">
        <f t="shared" si="43"/>
        <v>370</v>
      </c>
      <c r="G279" s="95">
        <f t="shared" si="43"/>
        <v>370</v>
      </c>
    </row>
    <row r="280" spans="1:7" ht="22.5">
      <c r="A280" s="9" t="s">
        <v>845</v>
      </c>
      <c r="B280" s="36" t="s">
        <v>475</v>
      </c>
      <c r="C280" s="9" t="s">
        <v>64</v>
      </c>
      <c r="D280" s="29" t="s">
        <v>381</v>
      </c>
      <c r="E280" s="95">
        <f>'Прил.№5'!F503</f>
        <v>380</v>
      </c>
      <c r="F280" s="95">
        <f>'Прил.№5'!G503</f>
        <v>370</v>
      </c>
      <c r="G280" s="95">
        <f>'Прил.№5'!H503</f>
        <v>370</v>
      </c>
    </row>
    <row r="281" spans="1:7" ht="22.5">
      <c r="A281" s="9" t="s">
        <v>845</v>
      </c>
      <c r="B281" s="36" t="s">
        <v>484</v>
      </c>
      <c r="C281" s="9"/>
      <c r="D281" s="29" t="s">
        <v>723</v>
      </c>
      <c r="E281" s="95">
        <f>E282</f>
        <v>282.6</v>
      </c>
      <c r="F281" s="95">
        <f>F282</f>
        <v>0</v>
      </c>
      <c r="G281" s="95">
        <f>G282</f>
        <v>0</v>
      </c>
    </row>
    <row r="282" spans="1:7" ht="22.5">
      <c r="A282" s="9" t="s">
        <v>845</v>
      </c>
      <c r="B282" s="36" t="s">
        <v>484</v>
      </c>
      <c r="C282" s="9" t="s">
        <v>64</v>
      </c>
      <c r="D282" s="29" t="s">
        <v>381</v>
      </c>
      <c r="E282" s="95">
        <f>'Прил.№5'!F505</f>
        <v>282.6</v>
      </c>
      <c r="F282" s="95">
        <f>'Прил.№5'!G505</f>
        <v>0</v>
      </c>
      <c r="G282" s="95">
        <f>'Прил.№5'!H505</f>
        <v>0</v>
      </c>
    </row>
    <row r="283" spans="1:7" ht="33.75">
      <c r="A283" s="9" t="s">
        <v>845</v>
      </c>
      <c r="B283" s="36" t="s">
        <v>494</v>
      </c>
      <c r="C283" s="9"/>
      <c r="D283" s="28" t="s">
        <v>693</v>
      </c>
      <c r="E283" s="95">
        <f>E284</f>
        <v>120.1</v>
      </c>
      <c r="F283" s="95">
        <f aca="true" t="shared" si="44" ref="F283:G287">F284</f>
        <v>0</v>
      </c>
      <c r="G283" s="95">
        <f t="shared" si="44"/>
        <v>0</v>
      </c>
    </row>
    <row r="284" spans="1:7" ht="22.5">
      <c r="A284" s="9" t="s">
        <v>845</v>
      </c>
      <c r="B284" s="36" t="s">
        <v>854</v>
      </c>
      <c r="C284" s="9"/>
      <c r="D284" s="39" t="s">
        <v>858</v>
      </c>
      <c r="E284" s="95">
        <f>E285</f>
        <v>120.1</v>
      </c>
      <c r="F284" s="95">
        <f t="shared" si="44"/>
        <v>0</v>
      </c>
      <c r="G284" s="95">
        <f t="shared" si="44"/>
        <v>0</v>
      </c>
    </row>
    <row r="285" spans="1:7" ht="45">
      <c r="A285" s="9" t="s">
        <v>845</v>
      </c>
      <c r="B285" s="36" t="s">
        <v>855</v>
      </c>
      <c r="C285" s="9"/>
      <c r="D285" s="28" t="s">
        <v>859</v>
      </c>
      <c r="E285" s="95">
        <f>E286</f>
        <v>120.1</v>
      </c>
      <c r="F285" s="95">
        <f t="shared" si="44"/>
        <v>0</v>
      </c>
      <c r="G285" s="95">
        <f t="shared" si="44"/>
        <v>0</v>
      </c>
    </row>
    <row r="286" spans="1:7" ht="12.75">
      <c r="A286" s="9" t="s">
        <v>845</v>
      </c>
      <c r="B286" s="36" t="s">
        <v>856</v>
      </c>
      <c r="C286" s="9"/>
      <c r="D286" s="28" t="s">
        <v>670</v>
      </c>
      <c r="E286" s="95">
        <f>E287</f>
        <v>120.1</v>
      </c>
      <c r="F286" s="95">
        <f t="shared" si="44"/>
        <v>0</v>
      </c>
      <c r="G286" s="95">
        <f t="shared" si="44"/>
        <v>0</v>
      </c>
    </row>
    <row r="287" spans="1:7" ht="12.75">
      <c r="A287" s="9" t="s">
        <v>845</v>
      </c>
      <c r="B287" s="36" t="s">
        <v>932</v>
      </c>
      <c r="C287" s="9"/>
      <c r="D287" s="29" t="s">
        <v>933</v>
      </c>
      <c r="E287" s="95">
        <f>E288</f>
        <v>120.1</v>
      </c>
      <c r="F287" s="95">
        <f t="shared" si="44"/>
        <v>0</v>
      </c>
      <c r="G287" s="95">
        <f t="shared" si="44"/>
        <v>0</v>
      </c>
    </row>
    <row r="288" spans="1:7" ht="22.5">
      <c r="A288" s="9" t="s">
        <v>845</v>
      </c>
      <c r="B288" s="36" t="s">
        <v>932</v>
      </c>
      <c r="C288" s="9" t="s">
        <v>64</v>
      </c>
      <c r="D288" s="29" t="s">
        <v>381</v>
      </c>
      <c r="E288" s="95">
        <f>'Прил.№5'!F410</f>
        <v>120.1</v>
      </c>
      <c r="F288" s="95">
        <f>'Прил.№5'!G410</f>
        <v>0</v>
      </c>
      <c r="G288" s="95">
        <f>'Прил.№5'!H410</f>
        <v>0</v>
      </c>
    </row>
    <row r="289" spans="1:7" ht="12.75">
      <c r="A289" s="15" t="s">
        <v>479</v>
      </c>
      <c r="B289" s="34"/>
      <c r="C289" s="15"/>
      <c r="D289" s="30" t="s">
        <v>480</v>
      </c>
      <c r="E289" s="95">
        <f aca="true" t="shared" si="45" ref="E289:G291">E290</f>
        <v>1000246.5</v>
      </c>
      <c r="F289" s="95">
        <f t="shared" si="45"/>
        <v>8703.699999999999</v>
      </c>
      <c r="G289" s="95">
        <f t="shared" si="45"/>
        <v>14183.7</v>
      </c>
    </row>
    <row r="290" spans="1:7" ht="33.75">
      <c r="A290" s="9" t="s">
        <v>479</v>
      </c>
      <c r="B290" s="36" t="s">
        <v>494</v>
      </c>
      <c r="C290" s="9"/>
      <c r="D290" s="28" t="s">
        <v>693</v>
      </c>
      <c r="E290" s="95">
        <f>E291+E312+E305</f>
        <v>1000246.5</v>
      </c>
      <c r="F290" s="95">
        <f>F291+F312+F305</f>
        <v>8703.699999999999</v>
      </c>
      <c r="G290" s="95">
        <f>G291+G312+G305</f>
        <v>14183.7</v>
      </c>
    </row>
    <row r="291" spans="1:7" ht="33.75">
      <c r="A291" s="9" t="s">
        <v>479</v>
      </c>
      <c r="B291" s="36" t="s">
        <v>495</v>
      </c>
      <c r="C291" s="9"/>
      <c r="D291" s="39" t="s">
        <v>694</v>
      </c>
      <c r="E291" s="95">
        <f>E292</f>
        <v>6843.2</v>
      </c>
      <c r="F291" s="95">
        <f t="shared" si="45"/>
        <v>2800</v>
      </c>
      <c r="G291" s="95">
        <f t="shared" si="45"/>
        <v>2800</v>
      </c>
    </row>
    <row r="292" spans="1:7" ht="22.5">
      <c r="A292" s="9" t="s">
        <v>479</v>
      </c>
      <c r="B292" s="36" t="s">
        <v>496</v>
      </c>
      <c r="C292" s="9"/>
      <c r="D292" s="28" t="s">
        <v>497</v>
      </c>
      <c r="E292" s="95">
        <f>E293+E302</f>
        <v>6843.2</v>
      </c>
      <c r="F292" s="95">
        <f>F293+F302</f>
        <v>2800</v>
      </c>
      <c r="G292" s="95">
        <f>G293+G302</f>
        <v>2800</v>
      </c>
    </row>
    <row r="293" spans="1:7" ht="16.5" customHeight="1">
      <c r="A293" s="9" t="s">
        <v>479</v>
      </c>
      <c r="B293" s="36" t="s">
        <v>498</v>
      </c>
      <c r="C293" s="9"/>
      <c r="D293" s="28" t="s">
        <v>670</v>
      </c>
      <c r="E293" s="95">
        <f>E294+E296+E300+E298</f>
        <v>6043.2</v>
      </c>
      <c r="F293" s="95">
        <f>F294+F296+F300+F298</f>
        <v>2800</v>
      </c>
      <c r="G293" s="95">
        <f>G294+G296+G300+G298</f>
        <v>2800</v>
      </c>
    </row>
    <row r="294" spans="1:7" ht="22.5" hidden="1">
      <c r="A294" s="9" t="s">
        <v>479</v>
      </c>
      <c r="B294" s="36" t="s">
        <v>499</v>
      </c>
      <c r="C294" s="9"/>
      <c r="D294" s="28" t="s">
        <v>815</v>
      </c>
      <c r="E294" s="95">
        <f>E295</f>
        <v>0</v>
      </c>
      <c r="F294" s="95">
        <f>F295</f>
        <v>0</v>
      </c>
      <c r="G294" s="95">
        <f>G295</f>
        <v>0</v>
      </c>
    </row>
    <row r="295" spans="1:7" ht="22.5" hidden="1">
      <c r="A295" s="9" t="s">
        <v>479</v>
      </c>
      <c r="B295" s="36" t="s">
        <v>499</v>
      </c>
      <c r="C295" s="9" t="s">
        <v>64</v>
      </c>
      <c r="D295" s="29" t="s">
        <v>381</v>
      </c>
      <c r="E295" s="95">
        <f>'Прил.№5'!F194</f>
        <v>0</v>
      </c>
      <c r="F295" s="95">
        <f>'Прил.№5'!G194</f>
        <v>0</v>
      </c>
      <c r="G295" s="95">
        <f>'Прил.№5'!H194</f>
        <v>0</v>
      </c>
    </row>
    <row r="296" spans="1:7" ht="22.5">
      <c r="A296" s="9" t="s">
        <v>479</v>
      </c>
      <c r="B296" s="36" t="s">
        <v>562</v>
      </c>
      <c r="C296" s="9"/>
      <c r="D296" s="28" t="s">
        <v>816</v>
      </c>
      <c r="E296" s="95">
        <f>E297</f>
        <v>2043.1999999999998</v>
      </c>
      <c r="F296" s="95">
        <f>F297</f>
        <v>300</v>
      </c>
      <c r="G296" s="95">
        <f>G297</f>
        <v>300</v>
      </c>
    </row>
    <row r="297" spans="1:7" ht="21" customHeight="1">
      <c r="A297" s="9" t="s">
        <v>479</v>
      </c>
      <c r="B297" s="36" t="s">
        <v>562</v>
      </c>
      <c r="C297" s="9" t="s">
        <v>64</v>
      </c>
      <c r="D297" s="29" t="s">
        <v>381</v>
      </c>
      <c r="E297" s="95">
        <f>'Прил.№5'!F196+'Прил.№5'!F417</f>
        <v>2043.1999999999998</v>
      </c>
      <c r="F297" s="95">
        <f>'Прил.№5'!G196+'Прил.№5'!G417</f>
        <v>300</v>
      </c>
      <c r="G297" s="95">
        <f>'Прил.№5'!H196+'Прил.№5'!H417</f>
        <v>300</v>
      </c>
    </row>
    <row r="298" spans="1:7" ht="22.5" hidden="1">
      <c r="A298" s="9" t="s">
        <v>479</v>
      </c>
      <c r="B298" s="36" t="s">
        <v>881</v>
      </c>
      <c r="C298" s="9"/>
      <c r="D298" s="28" t="s">
        <v>882</v>
      </c>
      <c r="E298" s="95">
        <f>E299</f>
        <v>0</v>
      </c>
      <c r="F298" s="95">
        <f>F299</f>
        <v>0</v>
      </c>
      <c r="G298" s="95">
        <f>G299</f>
        <v>0</v>
      </c>
    </row>
    <row r="299" spans="1:7" ht="22.5" hidden="1">
      <c r="A299" s="9" t="s">
        <v>479</v>
      </c>
      <c r="B299" s="36" t="s">
        <v>881</v>
      </c>
      <c r="C299" s="9" t="s">
        <v>64</v>
      </c>
      <c r="D299" s="29" t="s">
        <v>381</v>
      </c>
      <c r="E299" s="95">
        <f>'Прил.№5'!F198</f>
        <v>0</v>
      </c>
      <c r="F299" s="95">
        <f>'Прил.№5'!G198</f>
        <v>0</v>
      </c>
      <c r="G299" s="95">
        <f>'Прил.№5'!H198</f>
        <v>0</v>
      </c>
    </row>
    <row r="300" spans="1:7" ht="33.75">
      <c r="A300" s="9" t="s">
        <v>479</v>
      </c>
      <c r="B300" s="36" t="s">
        <v>634</v>
      </c>
      <c r="C300" s="9"/>
      <c r="D300" s="109" t="s">
        <v>695</v>
      </c>
      <c r="E300" s="95">
        <f>E301</f>
        <v>4000</v>
      </c>
      <c r="F300" s="95">
        <f>F301</f>
        <v>2500</v>
      </c>
      <c r="G300" s="95">
        <f>G301</f>
        <v>2500</v>
      </c>
    </row>
    <row r="301" spans="1:7" ht="12.75">
      <c r="A301" s="9" t="s">
        <v>479</v>
      </c>
      <c r="B301" s="36" t="s">
        <v>634</v>
      </c>
      <c r="C301" s="9" t="s">
        <v>93</v>
      </c>
      <c r="D301" s="29" t="s">
        <v>94</v>
      </c>
      <c r="E301" s="95">
        <f>'Прил.№5'!F200</f>
        <v>4000</v>
      </c>
      <c r="F301" s="95">
        <f>'Прил.№5'!G200</f>
        <v>2500</v>
      </c>
      <c r="G301" s="95">
        <f>'Прил.№5'!H200</f>
        <v>2500</v>
      </c>
    </row>
    <row r="302" spans="1:7" ht="56.25">
      <c r="A302" s="9" t="s">
        <v>479</v>
      </c>
      <c r="B302" s="36" t="s">
        <v>909</v>
      </c>
      <c r="C302" s="9"/>
      <c r="D302" s="29" t="s">
        <v>772</v>
      </c>
      <c r="E302" s="95">
        <f aca="true" t="shared" si="46" ref="E302:G303">E303</f>
        <v>800</v>
      </c>
      <c r="F302" s="95">
        <f t="shared" si="46"/>
        <v>0</v>
      </c>
      <c r="G302" s="95">
        <f t="shared" si="46"/>
        <v>0</v>
      </c>
    </row>
    <row r="303" spans="1:7" ht="33.75">
      <c r="A303" s="9" t="s">
        <v>479</v>
      </c>
      <c r="B303" s="36" t="s">
        <v>910</v>
      </c>
      <c r="C303" s="9"/>
      <c r="D303" s="28" t="s">
        <v>911</v>
      </c>
      <c r="E303" s="95">
        <f t="shared" si="46"/>
        <v>800</v>
      </c>
      <c r="F303" s="95">
        <f t="shared" si="46"/>
        <v>0</v>
      </c>
      <c r="G303" s="95">
        <f t="shared" si="46"/>
        <v>0</v>
      </c>
    </row>
    <row r="304" spans="1:7" ht="22.5">
      <c r="A304" s="9" t="s">
        <v>479</v>
      </c>
      <c r="B304" s="36" t="s">
        <v>910</v>
      </c>
      <c r="C304" s="9" t="s">
        <v>219</v>
      </c>
      <c r="D304" s="28" t="s">
        <v>248</v>
      </c>
      <c r="E304" s="95">
        <f>'Прил.№5'!F203</f>
        <v>800</v>
      </c>
      <c r="F304" s="95">
        <f>'Прил.№5'!G203</f>
        <v>0</v>
      </c>
      <c r="G304" s="95">
        <f>'Прил.№5'!H203</f>
        <v>0</v>
      </c>
    </row>
    <row r="305" spans="1:7" ht="22.5">
      <c r="A305" s="9" t="s">
        <v>479</v>
      </c>
      <c r="B305" s="36" t="s">
        <v>637</v>
      </c>
      <c r="C305" s="9"/>
      <c r="D305" s="28" t="s">
        <v>638</v>
      </c>
      <c r="E305" s="95">
        <f>E306</f>
        <v>200</v>
      </c>
      <c r="F305" s="95">
        <f aca="true" t="shared" si="47" ref="F305:G310">F306</f>
        <v>0</v>
      </c>
      <c r="G305" s="95">
        <f t="shared" si="47"/>
        <v>0</v>
      </c>
    </row>
    <row r="306" spans="1:7" ht="12.75">
      <c r="A306" s="9" t="s">
        <v>479</v>
      </c>
      <c r="B306" s="36" t="s">
        <v>785</v>
      </c>
      <c r="C306" s="9"/>
      <c r="D306" s="138" t="s">
        <v>771</v>
      </c>
      <c r="E306" s="95">
        <f>E307</f>
        <v>200</v>
      </c>
      <c r="F306" s="95">
        <f t="shared" si="47"/>
        <v>0</v>
      </c>
      <c r="G306" s="95">
        <f t="shared" si="47"/>
        <v>0</v>
      </c>
    </row>
    <row r="307" spans="1:7" ht="56.25">
      <c r="A307" s="9" t="s">
        <v>479</v>
      </c>
      <c r="B307" s="36" t="s">
        <v>773</v>
      </c>
      <c r="C307" s="9"/>
      <c r="D307" s="29" t="s">
        <v>772</v>
      </c>
      <c r="E307" s="95">
        <f>E310+E308</f>
        <v>200</v>
      </c>
      <c r="F307" s="95">
        <f>F310+F308</f>
        <v>0</v>
      </c>
      <c r="G307" s="95">
        <f>G310+G308</f>
        <v>0</v>
      </c>
    </row>
    <row r="308" spans="1:7" ht="33.75">
      <c r="A308" s="9" t="s">
        <v>479</v>
      </c>
      <c r="B308" s="36" t="s">
        <v>894</v>
      </c>
      <c r="C308" s="9"/>
      <c r="D308" s="29" t="s">
        <v>934</v>
      </c>
      <c r="E308" s="95">
        <f>E309</f>
        <v>200</v>
      </c>
      <c r="F308" s="95">
        <f>F309</f>
        <v>0</v>
      </c>
      <c r="G308" s="95">
        <f>G309</f>
        <v>0</v>
      </c>
    </row>
    <row r="309" spans="1:7" ht="24.75" customHeight="1">
      <c r="A309" s="9" t="s">
        <v>479</v>
      </c>
      <c r="B309" s="36" t="s">
        <v>894</v>
      </c>
      <c r="C309" s="9" t="s">
        <v>64</v>
      </c>
      <c r="D309" s="29" t="s">
        <v>65</v>
      </c>
      <c r="E309" s="95">
        <f>'Прил.№5'!F208</f>
        <v>200</v>
      </c>
      <c r="F309" s="95">
        <f>'Прил.№5'!G208</f>
        <v>0</v>
      </c>
      <c r="G309" s="95">
        <f>'Прил.№5'!H208</f>
        <v>0</v>
      </c>
    </row>
    <row r="310" spans="1:7" ht="0.75" customHeight="1" hidden="1">
      <c r="A310" s="9" t="s">
        <v>479</v>
      </c>
      <c r="B310" s="36" t="s">
        <v>893</v>
      </c>
      <c r="C310" s="9"/>
      <c r="D310" s="29" t="s">
        <v>892</v>
      </c>
      <c r="E310" s="95">
        <f>E311</f>
        <v>0</v>
      </c>
      <c r="F310" s="95">
        <f t="shared" si="47"/>
        <v>0</v>
      </c>
      <c r="G310" s="95">
        <f t="shared" si="47"/>
        <v>0</v>
      </c>
    </row>
    <row r="311" spans="1:7" ht="22.5" hidden="1">
      <c r="A311" s="9" t="s">
        <v>479</v>
      </c>
      <c r="B311" s="36" t="s">
        <v>893</v>
      </c>
      <c r="C311" s="9" t="s">
        <v>64</v>
      </c>
      <c r="D311" s="29" t="s">
        <v>65</v>
      </c>
      <c r="E311" s="95">
        <f>'Прил.№5'!F210</f>
        <v>0</v>
      </c>
      <c r="F311" s="95">
        <f>'Прил.№5'!G210</f>
        <v>0</v>
      </c>
      <c r="G311" s="95">
        <f>'Прил.№5'!H210</f>
        <v>0</v>
      </c>
    </row>
    <row r="312" spans="1:7" ht="22.5">
      <c r="A312" s="9" t="s">
        <v>479</v>
      </c>
      <c r="B312" s="36" t="s">
        <v>757</v>
      </c>
      <c r="C312" s="9"/>
      <c r="D312" s="39" t="s">
        <v>758</v>
      </c>
      <c r="E312" s="95">
        <f>E313</f>
        <v>993203.3</v>
      </c>
      <c r="F312" s="95">
        <f>F313</f>
        <v>5903.699999999999</v>
      </c>
      <c r="G312" s="95">
        <f>G313</f>
        <v>11383.7</v>
      </c>
    </row>
    <row r="313" spans="1:7" ht="21.75" customHeight="1">
      <c r="A313" s="9" t="s">
        <v>479</v>
      </c>
      <c r="B313" s="36" t="s">
        <v>759</v>
      </c>
      <c r="C313" s="9"/>
      <c r="D313" s="28" t="s">
        <v>763</v>
      </c>
      <c r="E313" s="95">
        <f>E317+E314+E322+E325</f>
        <v>993203.3</v>
      </c>
      <c r="F313" s="95">
        <f>F317+F314+F322+F325</f>
        <v>5903.699999999999</v>
      </c>
      <c r="G313" s="95">
        <f>G317+G314+G322+G325</f>
        <v>11383.7</v>
      </c>
    </row>
    <row r="314" spans="1:7" ht="22.5" hidden="1">
      <c r="A314" s="9" t="s">
        <v>479</v>
      </c>
      <c r="B314" s="36" t="s">
        <v>837</v>
      </c>
      <c r="C314" s="9"/>
      <c r="D314" s="109" t="s">
        <v>262</v>
      </c>
      <c r="E314" s="95">
        <f aca="true" t="shared" si="48" ref="E314:G315">E315</f>
        <v>485249.7</v>
      </c>
      <c r="F314" s="95">
        <f t="shared" si="48"/>
        <v>0</v>
      </c>
      <c r="G314" s="95">
        <f t="shared" si="48"/>
        <v>0</v>
      </c>
    </row>
    <row r="315" spans="1:7" ht="22.5" hidden="1">
      <c r="A315" s="9" t="s">
        <v>479</v>
      </c>
      <c r="B315" s="36" t="s">
        <v>838</v>
      </c>
      <c r="C315" s="9"/>
      <c r="D315" s="28" t="s">
        <v>839</v>
      </c>
      <c r="E315" s="95">
        <f t="shared" si="48"/>
        <v>485249.7</v>
      </c>
      <c r="F315" s="95">
        <f t="shared" si="48"/>
        <v>0</v>
      </c>
      <c r="G315" s="95">
        <f t="shared" si="48"/>
        <v>0</v>
      </c>
    </row>
    <row r="316" spans="1:7" ht="22.5" hidden="1">
      <c r="A316" s="9" t="s">
        <v>479</v>
      </c>
      <c r="B316" s="36" t="s">
        <v>838</v>
      </c>
      <c r="C316" s="9" t="s">
        <v>219</v>
      </c>
      <c r="D316" s="28" t="s">
        <v>248</v>
      </c>
      <c r="E316" s="95">
        <f>'Прил.№5'!F215</f>
        <v>485249.7</v>
      </c>
      <c r="F316" s="95">
        <f>'Прил.№5'!G215</f>
        <v>0</v>
      </c>
      <c r="G316" s="95">
        <f>'Прил.№5'!H215</f>
        <v>0</v>
      </c>
    </row>
    <row r="317" spans="1:7" ht="33.75">
      <c r="A317" s="9" t="s">
        <v>479</v>
      </c>
      <c r="B317" s="36" t="s">
        <v>760</v>
      </c>
      <c r="C317" s="9"/>
      <c r="D317" s="29" t="s">
        <v>299</v>
      </c>
      <c r="E317" s="95">
        <f>E318+E320</f>
        <v>53916.6</v>
      </c>
      <c r="F317" s="95">
        <f>F318+F320</f>
        <v>0</v>
      </c>
      <c r="G317" s="95">
        <f>G318+G320</f>
        <v>0</v>
      </c>
    </row>
    <row r="318" spans="1:7" ht="33.75">
      <c r="A318" s="9" t="s">
        <v>479</v>
      </c>
      <c r="B318" s="36" t="s">
        <v>761</v>
      </c>
      <c r="C318" s="9"/>
      <c r="D318" s="28" t="s">
        <v>762</v>
      </c>
      <c r="E318" s="95">
        <f>E319</f>
        <v>53916.6</v>
      </c>
      <c r="F318" s="95">
        <f>F319</f>
        <v>0</v>
      </c>
      <c r="G318" s="95">
        <f>G319</f>
        <v>0</v>
      </c>
    </row>
    <row r="319" spans="1:7" ht="21" customHeight="1">
      <c r="A319" s="9" t="s">
        <v>479</v>
      </c>
      <c r="B319" s="36" t="s">
        <v>761</v>
      </c>
      <c r="C319" s="9" t="s">
        <v>219</v>
      </c>
      <c r="D319" s="28" t="s">
        <v>248</v>
      </c>
      <c r="E319" s="95">
        <f>'Прил.№5'!F218</f>
        <v>53916.6</v>
      </c>
      <c r="F319" s="95">
        <f>'Прил.№5'!G218</f>
        <v>0</v>
      </c>
      <c r="G319" s="95">
        <f>'Прил.№5'!H218</f>
        <v>0</v>
      </c>
    </row>
    <row r="320" spans="1:7" ht="33.75" hidden="1">
      <c r="A320" s="9" t="s">
        <v>479</v>
      </c>
      <c r="B320" s="36" t="s">
        <v>883</v>
      </c>
      <c r="C320" s="9"/>
      <c r="D320" s="28" t="s">
        <v>884</v>
      </c>
      <c r="E320" s="95">
        <f>E321</f>
        <v>0</v>
      </c>
      <c r="F320" s="95">
        <f>F321</f>
        <v>0</v>
      </c>
      <c r="G320" s="95">
        <f>G321</f>
        <v>0</v>
      </c>
    </row>
    <row r="321" spans="1:7" ht="22.5" hidden="1">
      <c r="A321" s="9" t="s">
        <v>479</v>
      </c>
      <c r="B321" s="36" t="s">
        <v>883</v>
      </c>
      <c r="C321" s="9" t="s">
        <v>219</v>
      </c>
      <c r="D321" s="28" t="s">
        <v>248</v>
      </c>
      <c r="E321" s="95">
        <f>'Прил.№5'!F220</f>
        <v>0</v>
      </c>
      <c r="F321" s="95">
        <f>'Прил.№5'!G220</f>
        <v>0</v>
      </c>
      <c r="G321" s="95">
        <f>'Прил.№5'!H220</f>
        <v>0</v>
      </c>
    </row>
    <row r="322" spans="1:7" ht="16.5" customHeight="1">
      <c r="A322" s="9" t="s">
        <v>479</v>
      </c>
      <c r="B322" s="36" t="s">
        <v>898</v>
      </c>
      <c r="C322" s="9"/>
      <c r="D322" s="28" t="s">
        <v>670</v>
      </c>
      <c r="E322" s="95">
        <f aca="true" t="shared" si="49" ref="E322:G323">E323</f>
        <v>0</v>
      </c>
      <c r="F322" s="95">
        <f t="shared" si="49"/>
        <v>5903.699999999999</v>
      </c>
      <c r="G322" s="95">
        <f t="shared" si="49"/>
        <v>11383.7</v>
      </c>
    </row>
    <row r="323" spans="1:7" ht="26.25" customHeight="1">
      <c r="A323" s="9" t="s">
        <v>479</v>
      </c>
      <c r="B323" s="36" t="s">
        <v>899</v>
      </c>
      <c r="C323" s="9"/>
      <c r="D323" s="28" t="s">
        <v>900</v>
      </c>
      <c r="E323" s="95">
        <f t="shared" si="49"/>
        <v>0</v>
      </c>
      <c r="F323" s="95">
        <f t="shared" si="49"/>
        <v>5903.699999999999</v>
      </c>
      <c r="G323" s="95">
        <f t="shared" si="49"/>
        <v>11383.7</v>
      </c>
    </row>
    <row r="324" spans="1:7" ht="17.25" customHeight="1">
      <c r="A324" s="9" t="s">
        <v>479</v>
      </c>
      <c r="B324" s="36" t="s">
        <v>899</v>
      </c>
      <c r="C324" s="9" t="s">
        <v>93</v>
      </c>
      <c r="D324" s="29" t="s">
        <v>94</v>
      </c>
      <c r="E324" s="95">
        <f>'Прил.№5'!F223</f>
        <v>0</v>
      </c>
      <c r="F324" s="95">
        <f>'Прил.№5'!G223</f>
        <v>5903.699999999999</v>
      </c>
      <c r="G324" s="95">
        <f>'Прил.№5'!H223</f>
        <v>11383.7</v>
      </c>
    </row>
    <row r="325" spans="1:7" ht="33.75">
      <c r="A325" s="9" t="s">
        <v>479</v>
      </c>
      <c r="B325" s="36" t="s">
        <v>922</v>
      </c>
      <c r="C325" s="9"/>
      <c r="D325" s="28" t="s">
        <v>923</v>
      </c>
      <c r="E325" s="95">
        <f>E326</f>
        <v>454037</v>
      </c>
      <c r="F325" s="95">
        <f>F326</f>
        <v>0</v>
      </c>
      <c r="G325" s="95">
        <f>G326</f>
        <v>0</v>
      </c>
    </row>
    <row r="326" spans="1:7" ht="33.75">
      <c r="A326" s="9" t="s">
        <v>479</v>
      </c>
      <c r="B326" s="36" t="s">
        <v>924</v>
      </c>
      <c r="C326" s="9"/>
      <c r="D326" s="28" t="s">
        <v>925</v>
      </c>
      <c r="E326" s="95">
        <f>E327+E329+E331</f>
        <v>454037</v>
      </c>
      <c r="F326" s="95">
        <f>F327+F329+F331</f>
        <v>0</v>
      </c>
      <c r="G326" s="95">
        <f>G327+G329+G331</f>
        <v>0</v>
      </c>
    </row>
    <row r="327" spans="1:7" ht="33.75">
      <c r="A327" s="9" t="s">
        <v>479</v>
      </c>
      <c r="B327" s="36" t="s">
        <v>926</v>
      </c>
      <c r="C327" s="9"/>
      <c r="D327" s="28" t="s">
        <v>927</v>
      </c>
      <c r="E327" s="95">
        <f>E328</f>
        <v>321608</v>
      </c>
      <c r="F327" s="95">
        <f>F328</f>
        <v>0</v>
      </c>
      <c r="G327" s="95">
        <f>G328</f>
        <v>0</v>
      </c>
    </row>
    <row r="328" spans="1:7" ht="22.5">
      <c r="A328" s="9" t="s">
        <v>479</v>
      </c>
      <c r="B328" s="36" t="s">
        <v>926</v>
      </c>
      <c r="C328" s="9" t="s">
        <v>219</v>
      </c>
      <c r="D328" s="28" t="s">
        <v>248</v>
      </c>
      <c r="E328" s="95">
        <f>'Прил.№5'!F227</f>
        <v>321608</v>
      </c>
      <c r="F328" s="95">
        <f>'Прил.№5'!G227</f>
        <v>0</v>
      </c>
      <c r="G328" s="95">
        <f>'Прил.№5'!H227</f>
        <v>0</v>
      </c>
    </row>
    <row r="329" spans="1:7" ht="33.75">
      <c r="A329" s="9" t="s">
        <v>479</v>
      </c>
      <c r="B329" s="36" t="s">
        <v>928</v>
      </c>
      <c r="C329" s="9"/>
      <c r="D329" s="28" t="s">
        <v>929</v>
      </c>
      <c r="E329" s="95">
        <f>E330</f>
        <v>119185.9</v>
      </c>
      <c r="F329" s="95">
        <f>F330</f>
        <v>0</v>
      </c>
      <c r="G329" s="95">
        <f>G330</f>
        <v>0</v>
      </c>
    </row>
    <row r="330" spans="1:7" ht="22.5">
      <c r="A330" s="9" t="s">
        <v>479</v>
      </c>
      <c r="B330" s="36" t="s">
        <v>928</v>
      </c>
      <c r="C330" s="9" t="s">
        <v>219</v>
      </c>
      <c r="D330" s="28" t="s">
        <v>248</v>
      </c>
      <c r="E330" s="95">
        <f>'Прил.№5'!F229</f>
        <v>119185.9</v>
      </c>
      <c r="F330" s="95">
        <f>'Прил.№5'!G229</f>
        <v>0</v>
      </c>
      <c r="G330" s="95">
        <f>'Прил.№5'!H229</f>
        <v>0</v>
      </c>
    </row>
    <row r="331" spans="1:7" ht="33.75">
      <c r="A331" s="9" t="s">
        <v>479</v>
      </c>
      <c r="B331" s="36" t="s">
        <v>930</v>
      </c>
      <c r="C331" s="9"/>
      <c r="D331" s="28" t="s">
        <v>931</v>
      </c>
      <c r="E331" s="95">
        <f>E332</f>
        <v>13243.1</v>
      </c>
      <c r="F331" s="95">
        <f>F332</f>
        <v>0</v>
      </c>
      <c r="G331" s="95">
        <f>G332</f>
        <v>0</v>
      </c>
    </row>
    <row r="332" spans="1:7" ht="22.5">
      <c r="A332" s="9" t="s">
        <v>479</v>
      </c>
      <c r="B332" s="36" t="s">
        <v>930</v>
      </c>
      <c r="C332" s="9" t="s">
        <v>219</v>
      </c>
      <c r="D332" s="28" t="s">
        <v>248</v>
      </c>
      <c r="E332" s="95">
        <f>'Прил.№5'!F231</f>
        <v>13243.1</v>
      </c>
      <c r="F332" s="95">
        <f>'Прил.№5'!G231</f>
        <v>0</v>
      </c>
      <c r="G332" s="95">
        <f>'Прил.№5'!H231</f>
        <v>0</v>
      </c>
    </row>
    <row r="333" spans="1:7" ht="12.75">
      <c r="A333" s="15" t="s">
        <v>635</v>
      </c>
      <c r="B333" s="34"/>
      <c r="C333" s="15"/>
      <c r="D333" s="30" t="s">
        <v>636</v>
      </c>
      <c r="E333" s="93">
        <f>E340+E334</f>
        <v>17477.38</v>
      </c>
      <c r="F333" s="93">
        <f>F340+F334</f>
        <v>8435</v>
      </c>
      <c r="G333" s="93">
        <f>G340+G334</f>
        <v>8435</v>
      </c>
    </row>
    <row r="334" spans="1:7" ht="22.5">
      <c r="A334" s="9" t="s">
        <v>635</v>
      </c>
      <c r="B334" s="36" t="s">
        <v>314</v>
      </c>
      <c r="C334" s="9"/>
      <c r="D334" s="29" t="s">
        <v>706</v>
      </c>
      <c r="E334" s="95">
        <f>E335</f>
        <v>900</v>
      </c>
      <c r="F334" s="95">
        <f aca="true" t="shared" si="50" ref="F334:G338">F335</f>
        <v>0</v>
      </c>
      <c r="G334" s="95">
        <f t="shared" si="50"/>
        <v>0</v>
      </c>
    </row>
    <row r="335" spans="1:7" ht="12.75">
      <c r="A335" s="9" t="s">
        <v>635</v>
      </c>
      <c r="B335" s="36" t="s">
        <v>178</v>
      </c>
      <c r="C335" s="9"/>
      <c r="D335" s="40" t="s">
        <v>352</v>
      </c>
      <c r="E335" s="95">
        <f>E336</f>
        <v>900</v>
      </c>
      <c r="F335" s="95">
        <f t="shared" si="50"/>
        <v>0</v>
      </c>
      <c r="G335" s="95">
        <f t="shared" si="50"/>
        <v>0</v>
      </c>
    </row>
    <row r="336" spans="1:7" ht="22.5">
      <c r="A336" s="9" t="s">
        <v>635</v>
      </c>
      <c r="B336" s="36" t="s">
        <v>179</v>
      </c>
      <c r="C336" s="9"/>
      <c r="D336" s="29" t="s">
        <v>171</v>
      </c>
      <c r="E336" s="95">
        <f>E337</f>
        <v>900</v>
      </c>
      <c r="F336" s="95">
        <f t="shared" si="50"/>
        <v>0</v>
      </c>
      <c r="G336" s="95">
        <f t="shared" si="50"/>
        <v>0</v>
      </c>
    </row>
    <row r="337" spans="1:7" ht="56.25">
      <c r="A337" s="9" t="s">
        <v>635</v>
      </c>
      <c r="B337" s="36" t="s">
        <v>895</v>
      </c>
      <c r="C337" s="9"/>
      <c r="D337" s="29" t="s">
        <v>772</v>
      </c>
      <c r="E337" s="95">
        <f>E338</f>
        <v>900</v>
      </c>
      <c r="F337" s="95">
        <f t="shared" si="50"/>
        <v>0</v>
      </c>
      <c r="G337" s="95">
        <f t="shared" si="50"/>
        <v>0</v>
      </c>
    </row>
    <row r="338" spans="1:7" ht="22.5">
      <c r="A338" s="9" t="s">
        <v>635</v>
      </c>
      <c r="B338" s="36" t="s">
        <v>912</v>
      </c>
      <c r="C338" s="9"/>
      <c r="D338" s="28" t="s">
        <v>913</v>
      </c>
      <c r="E338" s="95">
        <f>E339</f>
        <v>900</v>
      </c>
      <c r="F338" s="95">
        <f t="shared" si="50"/>
        <v>0</v>
      </c>
      <c r="G338" s="95">
        <f t="shared" si="50"/>
        <v>0</v>
      </c>
    </row>
    <row r="339" spans="1:7" ht="22.5">
      <c r="A339" s="9" t="s">
        <v>635</v>
      </c>
      <c r="B339" s="36" t="s">
        <v>912</v>
      </c>
      <c r="C339" s="9" t="s">
        <v>64</v>
      </c>
      <c r="D339" s="29" t="s">
        <v>381</v>
      </c>
      <c r="E339" s="95">
        <f>'Прил.№5'!F238</f>
        <v>900</v>
      </c>
      <c r="F339" s="95">
        <f>'Прил.№5'!G238</f>
        <v>0</v>
      </c>
      <c r="G339" s="95">
        <f>'Прил.№5'!H238</f>
        <v>0</v>
      </c>
    </row>
    <row r="340" spans="1:7" ht="33.75">
      <c r="A340" s="9" t="s">
        <v>635</v>
      </c>
      <c r="B340" s="36" t="s">
        <v>494</v>
      </c>
      <c r="C340" s="9"/>
      <c r="D340" s="28" t="s">
        <v>693</v>
      </c>
      <c r="E340" s="95">
        <f>E341+E367</f>
        <v>16577.38</v>
      </c>
      <c r="F340" s="95">
        <f>F341+F367</f>
        <v>8435</v>
      </c>
      <c r="G340" s="95">
        <f>G341+G367</f>
        <v>8435</v>
      </c>
    </row>
    <row r="341" spans="1:7" ht="19.5" customHeight="1">
      <c r="A341" s="9" t="s">
        <v>635</v>
      </c>
      <c r="B341" s="36" t="s">
        <v>637</v>
      </c>
      <c r="C341" s="9"/>
      <c r="D341" s="28" t="s">
        <v>638</v>
      </c>
      <c r="E341" s="95">
        <f>E342+E349+E355</f>
        <v>11760.58</v>
      </c>
      <c r="F341" s="95">
        <f>F342+F349+F355</f>
        <v>7500</v>
      </c>
      <c r="G341" s="95">
        <f>G342+G349+G355</f>
        <v>7500</v>
      </c>
    </row>
    <row r="342" spans="1:7" ht="22.5" hidden="1">
      <c r="A342" s="9" t="s">
        <v>635</v>
      </c>
      <c r="B342" s="36" t="s">
        <v>647</v>
      </c>
      <c r="C342" s="9"/>
      <c r="D342" s="28" t="s">
        <v>649</v>
      </c>
      <c r="E342" s="95">
        <f aca="true" t="shared" si="51" ref="E342:G344">E343</f>
        <v>0</v>
      </c>
      <c r="F342" s="95">
        <f t="shared" si="51"/>
        <v>0</v>
      </c>
      <c r="G342" s="95">
        <f t="shared" si="51"/>
        <v>0</v>
      </c>
    </row>
    <row r="343" spans="1:7" ht="22.5" hidden="1">
      <c r="A343" s="9" t="s">
        <v>635</v>
      </c>
      <c r="B343" s="36" t="s">
        <v>658</v>
      </c>
      <c r="C343" s="9"/>
      <c r="D343" s="109" t="s">
        <v>262</v>
      </c>
      <c r="E343" s="95">
        <f t="shared" si="51"/>
        <v>0</v>
      </c>
      <c r="F343" s="95">
        <f t="shared" si="51"/>
        <v>0</v>
      </c>
      <c r="G343" s="95">
        <f t="shared" si="51"/>
        <v>0</v>
      </c>
    </row>
    <row r="344" spans="1:7" ht="22.5" hidden="1">
      <c r="A344" s="9" t="s">
        <v>635</v>
      </c>
      <c r="B344" s="36" t="s">
        <v>659</v>
      </c>
      <c r="C344" s="9"/>
      <c r="D344" s="28" t="s">
        <v>660</v>
      </c>
      <c r="E344" s="95">
        <f t="shared" si="51"/>
        <v>0</v>
      </c>
      <c r="F344" s="95">
        <f t="shared" si="51"/>
        <v>0</v>
      </c>
      <c r="G344" s="95">
        <f t="shared" si="51"/>
        <v>0</v>
      </c>
    </row>
    <row r="345" spans="1:7" ht="22.5" hidden="1">
      <c r="A345" s="9" t="s">
        <v>635</v>
      </c>
      <c r="B345" s="36" t="s">
        <v>659</v>
      </c>
      <c r="C345" s="9" t="s">
        <v>64</v>
      </c>
      <c r="D345" s="29" t="s">
        <v>381</v>
      </c>
      <c r="E345" s="95">
        <f>'Прил.№5'!F244</f>
        <v>0</v>
      </c>
      <c r="F345" s="95">
        <f>'Прил.№5'!G244</f>
        <v>0</v>
      </c>
      <c r="G345" s="95">
        <f>'Прил.№5'!H244</f>
        <v>0</v>
      </c>
    </row>
    <row r="346" spans="1:7" ht="12.75" hidden="1">
      <c r="A346" s="9" t="s">
        <v>635</v>
      </c>
      <c r="B346" s="36" t="s">
        <v>648</v>
      </c>
      <c r="C346" s="9"/>
      <c r="D346" s="28" t="s">
        <v>670</v>
      </c>
      <c r="E346" s="95">
        <f aca="true" t="shared" si="52" ref="E346:G347">E347</f>
        <v>0</v>
      </c>
      <c r="F346" s="95">
        <f t="shared" si="52"/>
        <v>0</v>
      </c>
      <c r="G346" s="95">
        <f t="shared" si="52"/>
        <v>0</v>
      </c>
    </row>
    <row r="347" spans="1:7" ht="22.5" hidden="1">
      <c r="A347" s="9" t="s">
        <v>635</v>
      </c>
      <c r="B347" s="36" t="s">
        <v>650</v>
      </c>
      <c r="C347" s="9"/>
      <c r="D347" s="28" t="s">
        <v>651</v>
      </c>
      <c r="E347" s="95">
        <f t="shared" si="52"/>
        <v>0</v>
      </c>
      <c r="F347" s="95">
        <f t="shared" si="52"/>
        <v>0</v>
      </c>
      <c r="G347" s="95">
        <f t="shared" si="52"/>
        <v>0</v>
      </c>
    </row>
    <row r="348" spans="1:7" ht="22.5" hidden="1">
      <c r="A348" s="9" t="s">
        <v>635</v>
      </c>
      <c r="B348" s="36" t="s">
        <v>650</v>
      </c>
      <c r="C348" s="9" t="s">
        <v>64</v>
      </c>
      <c r="D348" s="29" t="s">
        <v>381</v>
      </c>
      <c r="E348" s="95">
        <f>'Прил.№5'!F247</f>
        <v>0</v>
      </c>
      <c r="F348" s="95">
        <f>'Прил.№5'!G247</f>
        <v>0</v>
      </c>
      <c r="G348" s="95">
        <f>'Прил.№5'!H247</f>
        <v>0</v>
      </c>
    </row>
    <row r="349" spans="1:7" ht="22.5">
      <c r="A349" s="9" t="s">
        <v>635</v>
      </c>
      <c r="B349" s="36" t="s">
        <v>764</v>
      </c>
      <c r="C349" s="9"/>
      <c r="D349" s="29" t="s">
        <v>769</v>
      </c>
      <c r="E349" s="95">
        <f>E350</f>
        <v>9099</v>
      </c>
      <c r="F349" s="95">
        <f>F350</f>
        <v>7500</v>
      </c>
      <c r="G349" s="95">
        <f>G350</f>
        <v>7500</v>
      </c>
    </row>
    <row r="350" spans="1:7" ht="12.75">
      <c r="A350" s="9" t="s">
        <v>635</v>
      </c>
      <c r="B350" s="36" t="s">
        <v>765</v>
      </c>
      <c r="C350" s="9"/>
      <c r="D350" s="28" t="s">
        <v>670</v>
      </c>
      <c r="E350" s="95">
        <f>E351+E353</f>
        <v>9099</v>
      </c>
      <c r="F350" s="95">
        <f>F351+F353</f>
        <v>7500</v>
      </c>
      <c r="G350" s="95">
        <f>G351+G353</f>
        <v>7500</v>
      </c>
    </row>
    <row r="351" spans="1:7" ht="12.75">
      <c r="A351" s="9" t="s">
        <v>635</v>
      </c>
      <c r="B351" s="36" t="s">
        <v>766</v>
      </c>
      <c r="C351" s="9"/>
      <c r="D351" s="29" t="s">
        <v>768</v>
      </c>
      <c r="E351" s="95">
        <f>E352</f>
        <v>4970</v>
      </c>
      <c r="F351" s="95">
        <f>F352</f>
        <v>4800</v>
      </c>
      <c r="G351" s="95">
        <f>G352</f>
        <v>4800</v>
      </c>
    </row>
    <row r="352" spans="1:7" ht="22.5">
      <c r="A352" s="9" t="s">
        <v>635</v>
      </c>
      <c r="B352" s="36" t="s">
        <v>766</v>
      </c>
      <c r="C352" s="9" t="s">
        <v>64</v>
      </c>
      <c r="D352" s="29" t="s">
        <v>381</v>
      </c>
      <c r="E352" s="95">
        <f>'Прил.№5'!F424+'Прил.№5'!F251</f>
        <v>4970</v>
      </c>
      <c r="F352" s="95">
        <f>'Прил.№5'!G424+'Прил.№5'!G251</f>
        <v>4800</v>
      </c>
      <c r="G352" s="95">
        <f>'Прил.№5'!H424+'Прил.№5'!H251</f>
        <v>4800</v>
      </c>
    </row>
    <row r="353" spans="1:7" ht="12.75">
      <c r="A353" s="9" t="s">
        <v>635</v>
      </c>
      <c r="B353" s="36" t="s">
        <v>767</v>
      </c>
      <c r="C353" s="9"/>
      <c r="D353" s="29" t="s">
        <v>770</v>
      </c>
      <c r="E353" s="95">
        <f>E354</f>
        <v>4129</v>
      </c>
      <c r="F353" s="95">
        <f>F354</f>
        <v>2700</v>
      </c>
      <c r="G353" s="95">
        <f>G354</f>
        <v>2700</v>
      </c>
    </row>
    <row r="354" spans="1:7" ht="22.5">
      <c r="A354" s="9" t="s">
        <v>635</v>
      </c>
      <c r="B354" s="36" t="s">
        <v>767</v>
      </c>
      <c r="C354" s="9" t="s">
        <v>64</v>
      </c>
      <c r="D354" s="29" t="s">
        <v>381</v>
      </c>
      <c r="E354" s="95">
        <f>'Прил.№5'!F426+'Прил.№5'!F253</f>
        <v>4129</v>
      </c>
      <c r="F354" s="95">
        <f>'Прил.№5'!G426+'Прил.№5'!G253</f>
        <v>2700</v>
      </c>
      <c r="G354" s="95">
        <f>'Прил.№5'!H426+'Прил.№5'!H253</f>
        <v>2700</v>
      </c>
    </row>
    <row r="355" spans="1:7" ht="12.75">
      <c r="A355" s="9" t="s">
        <v>635</v>
      </c>
      <c r="B355" s="36" t="s">
        <v>785</v>
      </c>
      <c r="C355" s="9"/>
      <c r="D355" s="138" t="s">
        <v>771</v>
      </c>
      <c r="E355" s="95">
        <f>E362+E356</f>
        <v>2661.58</v>
      </c>
      <c r="F355" s="95">
        <f>F362+F356</f>
        <v>0</v>
      </c>
      <c r="G355" s="95">
        <f>G362+G356</f>
        <v>0</v>
      </c>
    </row>
    <row r="356" spans="1:7" ht="22.5">
      <c r="A356" s="9" t="s">
        <v>635</v>
      </c>
      <c r="B356" s="36" t="s">
        <v>843</v>
      </c>
      <c r="C356" s="9"/>
      <c r="D356" s="28" t="s">
        <v>262</v>
      </c>
      <c r="E356" s="95">
        <f>E357+E360</f>
        <v>594.58</v>
      </c>
      <c r="F356" s="95">
        <f>F357+F360</f>
        <v>0</v>
      </c>
      <c r="G356" s="95">
        <f>G357+G360</f>
        <v>0</v>
      </c>
    </row>
    <row r="357" spans="1:7" ht="22.5">
      <c r="A357" s="9" t="s">
        <v>635</v>
      </c>
      <c r="B357" s="36" t="s">
        <v>939</v>
      </c>
      <c r="C357" s="9"/>
      <c r="D357" s="190" t="s">
        <v>844</v>
      </c>
      <c r="E357" s="95">
        <f>E359</f>
        <v>594.58</v>
      </c>
      <c r="F357" s="95">
        <f>F359</f>
        <v>0</v>
      </c>
      <c r="G357" s="95">
        <f>G359</f>
        <v>0</v>
      </c>
    </row>
    <row r="358" spans="1:7" ht="33.75">
      <c r="A358" s="9" t="s">
        <v>635</v>
      </c>
      <c r="B358" s="36" t="s">
        <v>936</v>
      </c>
      <c r="C358" s="9"/>
      <c r="D358" s="190" t="s">
        <v>938</v>
      </c>
      <c r="E358" s="95">
        <f>E359</f>
        <v>594.58</v>
      </c>
      <c r="F358" s="95">
        <f>F359</f>
        <v>0</v>
      </c>
      <c r="G358" s="95">
        <f>G359</f>
        <v>0</v>
      </c>
    </row>
    <row r="359" spans="1:7" ht="21" customHeight="1">
      <c r="A359" s="9" t="s">
        <v>635</v>
      </c>
      <c r="B359" s="36" t="s">
        <v>936</v>
      </c>
      <c r="C359" s="9" t="s">
        <v>64</v>
      </c>
      <c r="D359" s="29" t="s">
        <v>65</v>
      </c>
      <c r="E359" s="95">
        <f>'Прил.№5'!F258</f>
        <v>594.58</v>
      </c>
      <c r="F359" s="95">
        <f>'Прил.№5'!G258</f>
        <v>0</v>
      </c>
      <c r="G359" s="95">
        <f>'Прил.№5'!H258</f>
        <v>0</v>
      </c>
    </row>
    <row r="360" spans="1:7" ht="45" hidden="1">
      <c r="A360" s="9" t="s">
        <v>635</v>
      </c>
      <c r="B360" s="36" t="s">
        <v>869</v>
      </c>
      <c r="C360" s="9"/>
      <c r="D360" s="29" t="s">
        <v>870</v>
      </c>
      <c r="E360" s="95">
        <f>E361</f>
        <v>0</v>
      </c>
      <c r="F360" s="95">
        <f>F361</f>
        <v>0</v>
      </c>
      <c r="G360" s="95">
        <f>G361</f>
        <v>0</v>
      </c>
    </row>
    <row r="361" spans="1:8" ht="22.5" hidden="1">
      <c r="A361" s="9" t="s">
        <v>635</v>
      </c>
      <c r="B361" s="36" t="s">
        <v>869</v>
      </c>
      <c r="C361" s="9" t="s">
        <v>64</v>
      </c>
      <c r="D361" s="29" t="s">
        <v>65</v>
      </c>
      <c r="E361" s="95">
        <f>'Прил.№5'!F260</f>
        <v>0</v>
      </c>
      <c r="F361" s="95">
        <f>'Прил.№5'!G260</f>
        <v>0</v>
      </c>
      <c r="G361" s="95">
        <f>'Прил.№5'!H260</f>
        <v>0</v>
      </c>
      <c r="H361">
        <v>5</v>
      </c>
    </row>
    <row r="362" spans="1:7" ht="56.25">
      <c r="A362" s="9" t="s">
        <v>635</v>
      </c>
      <c r="B362" s="36" t="s">
        <v>773</v>
      </c>
      <c r="C362" s="9"/>
      <c r="D362" s="29" t="s">
        <v>772</v>
      </c>
      <c r="E362" s="95">
        <f>E363+E365</f>
        <v>2067</v>
      </c>
      <c r="F362" s="95">
        <f aca="true" t="shared" si="53" ref="E362:G363">F363</f>
        <v>0</v>
      </c>
      <c r="G362" s="95">
        <f t="shared" si="53"/>
        <v>0</v>
      </c>
    </row>
    <row r="363" spans="1:7" ht="33.75">
      <c r="A363" s="9" t="s">
        <v>635</v>
      </c>
      <c r="B363" s="36" t="s">
        <v>894</v>
      </c>
      <c r="C363" s="9"/>
      <c r="D363" s="29" t="s">
        <v>934</v>
      </c>
      <c r="E363" s="95">
        <f t="shared" si="53"/>
        <v>1707</v>
      </c>
      <c r="F363" s="95">
        <f t="shared" si="53"/>
        <v>0</v>
      </c>
      <c r="G363" s="95">
        <f t="shared" si="53"/>
        <v>0</v>
      </c>
    </row>
    <row r="364" spans="1:7" ht="22.5">
      <c r="A364" s="9" t="s">
        <v>635</v>
      </c>
      <c r="B364" s="36" t="s">
        <v>894</v>
      </c>
      <c r="C364" s="9" t="s">
        <v>64</v>
      </c>
      <c r="D364" s="29" t="s">
        <v>65</v>
      </c>
      <c r="E364" s="95">
        <f>'Прил.№5'!F263</f>
        <v>1707</v>
      </c>
      <c r="F364" s="95">
        <f>'Прил.№5'!G263</f>
        <v>0</v>
      </c>
      <c r="G364" s="95">
        <f>'Прил.№5'!H263</f>
        <v>0</v>
      </c>
    </row>
    <row r="365" spans="1:7" ht="45">
      <c r="A365" s="9" t="s">
        <v>635</v>
      </c>
      <c r="B365" s="36" t="s">
        <v>893</v>
      </c>
      <c r="C365" s="9"/>
      <c r="D365" s="29" t="s">
        <v>935</v>
      </c>
      <c r="E365" s="95">
        <f>E366</f>
        <v>360</v>
      </c>
      <c r="F365" s="95">
        <f>F366</f>
        <v>0</v>
      </c>
      <c r="G365" s="95">
        <f>G366</f>
        <v>0</v>
      </c>
    </row>
    <row r="366" spans="1:7" ht="22.5">
      <c r="A366" s="9" t="s">
        <v>635</v>
      </c>
      <c r="B366" s="36" t="s">
        <v>893</v>
      </c>
      <c r="C366" s="9" t="s">
        <v>64</v>
      </c>
      <c r="D366" s="29" t="s">
        <v>65</v>
      </c>
      <c r="E366" s="95">
        <f>'Прил.№5'!F265</f>
        <v>360</v>
      </c>
      <c r="F366" s="95">
        <f>'Прил.№5'!G265</f>
        <v>0</v>
      </c>
      <c r="G366" s="95">
        <f>'Прил.№5'!H265</f>
        <v>0</v>
      </c>
    </row>
    <row r="367" spans="1:7" ht="12.75">
      <c r="A367" s="9" t="s">
        <v>635</v>
      </c>
      <c r="B367" s="36" t="s">
        <v>776</v>
      </c>
      <c r="C367" s="9"/>
      <c r="D367" s="28" t="s">
        <v>775</v>
      </c>
      <c r="E367" s="95">
        <f>E368+E373</f>
        <v>4816.8</v>
      </c>
      <c r="F367" s="95">
        <f>F368+F373</f>
        <v>935</v>
      </c>
      <c r="G367" s="95">
        <f>G368+G373</f>
        <v>935</v>
      </c>
    </row>
    <row r="368" spans="1:7" ht="12.75">
      <c r="A368" s="9" t="s">
        <v>635</v>
      </c>
      <c r="B368" s="36" t="s">
        <v>777</v>
      </c>
      <c r="C368" s="9"/>
      <c r="D368" s="28" t="s">
        <v>778</v>
      </c>
      <c r="E368" s="95">
        <f>E369</f>
        <v>3881.8</v>
      </c>
      <c r="F368" s="95">
        <f aca="true" t="shared" si="54" ref="F368:G371">F369</f>
        <v>0</v>
      </c>
      <c r="G368" s="95">
        <f t="shared" si="54"/>
        <v>0</v>
      </c>
    </row>
    <row r="369" spans="1:7" ht="22.5">
      <c r="A369" s="9" t="s">
        <v>635</v>
      </c>
      <c r="B369" s="36" t="s">
        <v>779</v>
      </c>
      <c r="C369" s="9"/>
      <c r="D369" s="28" t="s">
        <v>780</v>
      </c>
      <c r="E369" s="95">
        <f>E370</f>
        <v>3881.8</v>
      </c>
      <c r="F369" s="95">
        <f t="shared" si="54"/>
        <v>0</v>
      </c>
      <c r="G369" s="95">
        <f t="shared" si="54"/>
        <v>0</v>
      </c>
    </row>
    <row r="370" spans="1:7" ht="33.75">
      <c r="A370" s="9" t="s">
        <v>635</v>
      </c>
      <c r="B370" s="36" t="s">
        <v>781</v>
      </c>
      <c r="C370" s="9"/>
      <c r="D370" s="28" t="s">
        <v>751</v>
      </c>
      <c r="E370" s="95">
        <f>E371</f>
        <v>3881.8</v>
      </c>
      <c r="F370" s="95">
        <f t="shared" si="54"/>
        <v>0</v>
      </c>
      <c r="G370" s="95">
        <f t="shared" si="54"/>
        <v>0</v>
      </c>
    </row>
    <row r="371" spans="1:7" ht="22.5">
      <c r="A371" s="9" t="s">
        <v>635</v>
      </c>
      <c r="B371" s="36" t="s">
        <v>782</v>
      </c>
      <c r="C371" s="9"/>
      <c r="D371" s="28" t="s">
        <v>783</v>
      </c>
      <c r="E371" s="95">
        <f>E372</f>
        <v>3881.8</v>
      </c>
      <c r="F371" s="95">
        <f t="shared" si="54"/>
        <v>0</v>
      </c>
      <c r="G371" s="95">
        <f t="shared" si="54"/>
        <v>0</v>
      </c>
    </row>
    <row r="372" spans="1:7" ht="22.5">
      <c r="A372" s="9" t="s">
        <v>635</v>
      </c>
      <c r="B372" s="36" t="s">
        <v>782</v>
      </c>
      <c r="C372" s="9" t="s">
        <v>64</v>
      </c>
      <c r="D372" s="29" t="s">
        <v>381</v>
      </c>
      <c r="E372" s="95">
        <f>'Прил.№5'!F271</f>
        <v>3881.8</v>
      </c>
      <c r="F372" s="95">
        <f>'Прил.№5'!G271</f>
        <v>0</v>
      </c>
      <c r="G372" s="95">
        <f>'Прил.№5'!H271</f>
        <v>0</v>
      </c>
    </row>
    <row r="373" spans="1:7" ht="12.75">
      <c r="A373" s="9" t="s">
        <v>635</v>
      </c>
      <c r="B373" s="36" t="s">
        <v>896</v>
      </c>
      <c r="C373" s="9"/>
      <c r="D373" s="28" t="s">
        <v>902</v>
      </c>
      <c r="E373" s="95">
        <f>E374+E377+E380</f>
        <v>935</v>
      </c>
      <c r="F373" s="95">
        <f>F374+F377+F380</f>
        <v>935</v>
      </c>
      <c r="G373" s="95">
        <f>G374+G377+G380</f>
        <v>935</v>
      </c>
    </row>
    <row r="374" spans="1:7" ht="12.75">
      <c r="A374" s="9" t="s">
        <v>635</v>
      </c>
      <c r="B374" s="36" t="s">
        <v>903</v>
      </c>
      <c r="C374" s="9"/>
      <c r="D374" s="28" t="s">
        <v>670</v>
      </c>
      <c r="E374" s="95">
        <f aca="true" t="shared" si="55" ref="E374:G375">E375</f>
        <v>100</v>
      </c>
      <c r="F374" s="95">
        <f t="shared" si="55"/>
        <v>100</v>
      </c>
      <c r="G374" s="95">
        <f t="shared" si="55"/>
        <v>100</v>
      </c>
    </row>
    <row r="375" spans="1:7" ht="33.75">
      <c r="A375" s="9" t="s">
        <v>635</v>
      </c>
      <c r="B375" s="36" t="s">
        <v>904</v>
      </c>
      <c r="C375" s="9"/>
      <c r="D375" s="28" t="s">
        <v>784</v>
      </c>
      <c r="E375" s="95">
        <f t="shared" si="55"/>
        <v>100</v>
      </c>
      <c r="F375" s="95">
        <f t="shared" si="55"/>
        <v>100</v>
      </c>
      <c r="G375" s="95">
        <f t="shared" si="55"/>
        <v>100</v>
      </c>
    </row>
    <row r="376" spans="1:7" ht="22.5">
      <c r="A376" s="9" t="s">
        <v>635</v>
      </c>
      <c r="B376" s="36" t="s">
        <v>904</v>
      </c>
      <c r="C376" s="9" t="s">
        <v>64</v>
      </c>
      <c r="D376" s="29" t="s">
        <v>381</v>
      </c>
      <c r="E376" s="95">
        <f>'Прил.№5'!F275</f>
        <v>100</v>
      </c>
      <c r="F376" s="95">
        <f>'Прил.№5'!G275</f>
        <v>100</v>
      </c>
      <c r="G376" s="95">
        <f>'Прил.№5'!H275</f>
        <v>100</v>
      </c>
    </row>
    <row r="377" spans="1:7" ht="22.5">
      <c r="A377" s="9" t="s">
        <v>635</v>
      </c>
      <c r="B377" s="36" t="s">
        <v>901</v>
      </c>
      <c r="C377" s="9"/>
      <c r="D377" s="28" t="s">
        <v>262</v>
      </c>
      <c r="E377" s="95">
        <f aca="true" t="shared" si="56" ref="E377:G378">E378</f>
        <v>826.5</v>
      </c>
      <c r="F377" s="95">
        <f t="shared" si="56"/>
        <v>826.5</v>
      </c>
      <c r="G377" s="95">
        <f t="shared" si="56"/>
        <v>826.5</v>
      </c>
    </row>
    <row r="378" spans="1:7" ht="22.5">
      <c r="A378" s="9" t="s">
        <v>635</v>
      </c>
      <c r="B378" s="36" t="s">
        <v>905</v>
      </c>
      <c r="C378" s="9"/>
      <c r="D378" s="28" t="s">
        <v>906</v>
      </c>
      <c r="E378" s="95">
        <f t="shared" si="56"/>
        <v>826.5</v>
      </c>
      <c r="F378" s="95">
        <f t="shared" si="56"/>
        <v>826.5</v>
      </c>
      <c r="G378" s="95">
        <f t="shared" si="56"/>
        <v>826.5</v>
      </c>
    </row>
    <row r="379" spans="1:7" ht="22.5">
      <c r="A379" s="9" t="s">
        <v>635</v>
      </c>
      <c r="B379" s="36" t="s">
        <v>905</v>
      </c>
      <c r="C379" s="9" t="s">
        <v>64</v>
      </c>
      <c r="D379" s="29" t="s">
        <v>381</v>
      </c>
      <c r="E379" s="95">
        <f>'Прил.№5'!F278</f>
        <v>826.5</v>
      </c>
      <c r="F379" s="95">
        <f>'Прил.№5'!G278</f>
        <v>826.5</v>
      </c>
      <c r="G379" s="95">
        <f>'Прил.№5'!H278</f>
        <v>826.5</v>
      </c>
    </row>
    <row r="380" spans="1:7" ht="56.25">
      <c r="A380" s="9" t="s">
        <v>635</v>
      </c>
      <c r="B380" s="36" t="s">
        <v>897</v>
      </c>
      <c r="C380" s="9"/>
      <c r="D380" s="29" t="s">
        <v>772</v>
      </c>
      <c r="E380" s="95">
        <f aca="true" t="shared" si="57" ref="E380:G381">E381</f>
        <v>8.5</v>
      </c>
      <c r="F380" s="95">
        <f t="shared" si="57"/>
        <v>8.5</v>
      </c>
      <c r="G380" s="95">
        <f t="shared" si="57"/>
        <v>8.5</v>
      </c>
    </row>
    <row r="381" spans="1:7" ht="22.5">
      <c r="A381" s="9" t="s">
        <v>635</v>
      </c>
      <c r="B381" s="36" t="s">
        <v>907</v>
      </c>
      <c r="C381" s="9"/>
      <c r="D381" s="28" t="s">
        <v>908</v>
      </c>
      <c r="E381" s="95">
        <f t="shared" si="57"/>
        <v>8.5</v>
      </c>
      <c r="F381" s="95">
        <f t="shared" si="57"/>
        <v>8.5</v>
      </c>
      <c r="G381" s="95">
        <f t="shared" si="57"/>
        <v>8.5</v>
      </c>
    </row>
    <row r="382" spans="1:7" ht="22.5">
      <c r="A382" s="9" t="s">
        <v>635</v>
      </c>
      <c r="B382" s="36" t="s">
        <v>907</v>
      </c>
      <c r="C382" s="9" t="s">
        <v>64</v>
      </c>
      <c r="D382" s="29" t="s">
        <v>381</v>
      </c>
      <c r="E382" s="95">
        <f>'Прил.№5'!F281</f>
        <v>8.5</v>
      </c>
      <c r="F382" s="95">
        <f>'Прил.№5'!G281</f>
        <v>8.5</v>
      </c>
      <c r="G382" s="95">
        <f>'Прил.№5'!H281</f>
        <v>8.5</v>
      </c>
    </row>
    <row r="383" spans="1:7" ht="12.75">
      <c r="A383" s="34" t="s">
        <v>6</v>
      </c>
      <c r="B383" s="34"/>
      <c r="C383" s="15"/>
      <c r="D383" s="11" t="s">
        <v>7</v>
      </c>
      <c r="E383" s="93">
        <f>E384+E410+E491+E504+E545+E454</f>
        <v>317153.26</v>
      </c>
      <c r="F383" s="93">
        <f>F384+F410+F491+F504+F545+F454</f>
        <v>322522.4</v>
      </c>
      <c r="G383" s="93">
        <f>G384+G410+G491+G504+G545+G454</f>
        <v>306969.89999999997</v>
      </c>
    </row>
    <row r="384" spans="1:7" ht="12.75">
      <c r="A384" s="34" t="s">
        <v>30</v>
      </c>
      <c r="B384" s="34"/>
      <c r="C384" s="15"/>
      <c r="D384" s="17" t="s">
        <v>31</v>
      </c>
      <c r="E384" s="93">
        <f aca="true" t="shared" si="58" ref="E384:G386">E385</f>
        <v>96000.1</v>
      </c>
      <c r="F384" s="93">
        <f t="shared" si="58"/>
        <v>89779.2</v>
      </c>
      <c r="G384" s="93">
        <f t="shared" si="58"/>
        <v>89779.2</v>
      </c>
    </row>
    <row r="385" spans="1:7" ht="33.75">
      <c r="A385" s="9" t="s">
        <v>30</v>
      </c>
      <c r="B385" s="36" t="s">
        <v>161</v>
      </c>
      <c r="C385" s="32"/>
      <c r="D385" s="31" t="s">
        <v>714</v>
      </c>
      <c r="E385" s="95">
        <f t="shared" si="58"/>
        <v>96000.1</v>
      </c>
      <c r="F385" s="95">
        <f t="shared" si="58"/>
        <v>89779.2</v>
      </c>
      <c r="G385" s="95">
        <f t="shared" si="58"/>
        <v>89779.2</v>
      </c>
    </row>
    <row r="386" spans="1:7" ht="12.75">
      <c r="A386" s="9" t="s">
        <v>30</v>
      </c>
      <c r="B386" s="36" t="s">
        <v>162</v>
      </c>
      <c r="C386" s="32"/>
      <c r="D386" s="41" t="s">
        <v>715</v>
      </c>
      <c r="E386" s="95">
        <f>E387</f>
        <v>96000.1</v>
      </c>
      <c r="F386" s="95">
        <f t="shared" si="58"/>
        <v>89779.2</v>
      </c>
      <c r="G386" s="95">
        <f t="shared" si="58"/>
        <v>89779.2</v>
      </c>
    </row>
    <row r="387" spans="1:7" ht="12.75">
      <c r="A387" s="9" t="s">
        <v>30</v>
      </c>
      <c r="B387" s="36" t="s">
        <v>163</v>
      </c>
      <c r="C387" s="32"/>
      <c r="D387" s="31" t="s">
        <v>716</v>
      </c>
      <c r="E387" s="95">
        <f>E388+E401</f>
        <v>96000.1</v>
      </c>
      <c r="F387" s="95">
        <f>F388+F401</f>
        <v>89779.2</v>
      </c>
      <c r="G387" s="95">
        <f>G388+G401</f>
        <v>89779.2</v>
      </c>
    </row>
    <row r="388" spans="1:7" ht="12.75">
      <c r="A388" s="9" t="s">
        <v>30</v>
      </c>
      <c r="B388" s="36" t="s">
        <v>164</v>
      </c>
      <c r="C388" s="32"/>
      <c r="D388" s="28" t="s">
        <v>670</v>
      </c>
      <c r="E388" s="95">
        <f>E389+E391+E395+E393</f>
        <v>42446.2</v>
      </c>
      <c r="F388" s="95">
        <f>F389+F391+F395+F393</f>
        <v>40600</v>
      </c>
      <c r="G388" s="95">
        <f>G389+G391+G395+G393</f>
        <v>40600</v>
      </c>
    </row>
    <row r="389" spans="1:7" ht="12.75">
      <c r="A389" s="9" t="s">
        <v>30</v>
      </c>
      <c r="B389" s="36" t="s">
        <v>165</v>
      </c>
      <c r="C389" s="32"/>
      <c r="D389" s="31" t="s">
        <v>235</v>
      </c>
      <c r="E389" s="95">
        <f>E390</f>
        <v>40185.6</v>
      </c>
      <c r="F389" s="95">
        <f>F390</f>
        <v>40600</v>
      </c>
      <c r="G389" s="95">
        <f>G390</f>
        <v>40600</v>
      </c>
    </row>
    <row r="390" spans="1:7" ht="22.5">
      <c r="A390" s="9" t="s">
        <v>30</v>
      </c>
      <c r="B390" s="36" t="s">
        <v>165</v>
      </c>
      <c r="C390" s="32">
        <v>600</v>
      </c>
      <c r="D390" s="29" t="s">
        <v>343</v>
      </c>
      <c r="E390" s="95">
        <f>'Прил.№5'!F675</f>
        <v>40185.6</v>
      </c>
      <c r="F390" s="95">
        <f>'Прил.№5'!G675</f>
        <v>40600</v>
      </c>
      <c r="G390" s="95">
        <f>'Прил.№5'!H675</f>
        <v>40600</v>
      </c>
    </row>
    <row r="391" spans="1:7" ht="12.75">
      <c r="A391" s="9" t="s">
        <v>30</v>
      </c>
      <c r="B391" s="36" t="s">
        <v>434</v>
      </c>
      <c r="C391" s="32"/>
      <c r="D391" s="117" t="s">
        <v>489</v>
      </c>
      <c r="E391" s="95">
        <f>E392</f>
        <v>864.9</v>
      </c>
      <c r="F391" s="95">
        <f>F392</f>
        <v>0</v>
      </c>
      <c r="G391" s="95">
        <f>G392</f>
        <v>0</v>
      </c>
    </row>
    <row r="392" spans="1:7" ht="21.75" customHeight="1">
      <c r="A392" s="9" t="s">
        <v>30</v>
      </c>
      <c r="B392" s="36" t="s">
        <v>434</v>
      </c>
      <c r="C392" s="32">
        <v>600</v>
      </c>
      <c r="D392" s="29" t="s">
        <v>343</v>
      </c>
      <c r="E392" s="95">
        <f>'Прил.№5'!F677</f>
        <v>864.9</v>
      </c>
      <c r="F392" s="95">
        <f>'Прил.№5'!G677</f>
        <v>0</v>
      </c>
      <c r="G392" s="95">
        <f>'Прил.№5'!H677</f>
        <v>0</v>
      </c>
    </row>
    <row r="393" spans="1:7" ht="22.5" hidden="1">
      <c r="A393" s="9" t="s">
        <v>30</v>
      </c>
      <c r="B393" s="36" t="s">
        <v>662</v>
      </c>
      <c r="C393" s="32"/>
      <c r="D393" s="117" t="s">
        <v>33</v>
      </c>
      <c r="E393" s="95">
        <f>E394</f>
        <v>0</v>
      </c>
      <c r="F393" s="95">
        <f>F394</f>
        <v>0</v>
      </c>
      <c r="G393" s="95">
        <f>G394</f>
        <v>0</v>
      </c>
    </row>
    <row r="394" spans="1:7" ht="22.5" hidden="1">
      <c r="A394" s="9" t="s">
        <v>30</v>
      </c>
      <c r="B394" s="36" t="s">
        <v>662</v>
      </c>
      <c r="C394" s="32">
        <v>600</v>
      </c>
      <c r="D394" s="29" t="s">
        <v>343</v>
      </c>
      <c r="E394" s="95">
        <f>'Прил.№5'!F679</f>
        <v>0</v>
      </c>
      <c r="F394" s="95">
        <f>'Прил.№5'!G679</f>
        <v>0</v>
      </c>
      <c r="G394" s="95">
        <f>'Прил.№5'!H679</f>
        <v>0</v>
      </c>
    </row>
    <row r="395" spans="1:7" ht="33.75">
      <c r="A395" s="9" t="s">
        <v>30</v>
      </c>
      <c r="B395" s="84" t="s">
        <v>501</v>
      </c>
      <c r="C395" s="32"/>
      <c r="D395" s="29" t="s">
        <v>299</v>
      </c>
      <c r="E395" s="95">
        <f>E396+E399</f>
        <v>1395.7</v>
      </c>
      <c r="F395" s="95">
        <f>F396+F399</f>
        <v>0</v>
      </c>
      <c r="G395" s="95">
        <f>G396+G399</f>
        <v>0</v>
      </c>
    </row>
    <row r="396" spans="1:7" ht="45">
      <c r="A396" s="9" t="s">
        <v>30</v>
      </c>
      <c r="B396" s="84" t="s">
        <v>502</v>
      </c>
      <c r="C396" s="32"/>
      <c r="D396" s="31" t="s">
        <v>500</v>
      </c>
      <c r="E396" s="95">
        <f>E398+E397</f>
        <v>1395.7</v>
      </c>
      <c r="F396" s="95">
        <f>F398+F397</f>
        <v>0</v>
      </c>
      <c r="G396" s="95">
        <f>G398+G397</f>
        <v>0</v>
      </c>
    </row>
    <row r="397" spans="1:7" ht="22.5">
      <c r="A397" s="9" t="s">
        <v>30</v>
      </c>
      <c r="B397" s="84" t="s">
        <v>502</v>
      </c>
      <c r="C397" s="9" t="s">
        <v>64</v>
      </c>
      <c r="D397" s="29" t="s">
        <v>381</v>
      </c>
      <c r="E397" s="95">
        <f>'Прил.№5'!F682</f>
        <v>1395.7</v>
      </c>
      <c r="F397" s="95">
        <f>'Прил.№5'!G682</f>
        <v>0</v>
      </c>
      <c r="G397" s="95">
        <f>'Прил.№5'!H682</f>
        <v>0</v>
      </c>
    </row>
    <row r="398" spans="1:7" ht="21" customHeight="1">
      <c r="A398" s="9" t="s">
        <v>30</v>
      </c>
      <c r="B398" s="84" t="s">
        <v>502</v>
      </c>
      <c r="C398" s="32">
        <v>600</v>
      </c>
      <c r="D398" s="29" t="s">
        <v>325</v>
      </c>
      <c r="E398" s="95">
        <f>'Прил.№5'!F683</f>
        <v>0</v>
      </c>
      <c r="F398" s="95">
        <f>'Прил.№5'!G683</f>
        <v>0</v>
      </c>
      <c r="G398" s="95">
        <f>'Прил.№5'!H683</f>
        <v>0</v>
      </c>
    </row>
    <row r="399" spans="1:7" ht="33.75" hidden="1">
      <c r="A399" s="9" t="s">
        <v>30</v>
      </c>
      <c r="B399" s="84" t="s">
        <v>665</v>
      </c>
      <c r="C399" s="32"/>
      <c r="D399" s="29" t="s">
        <v>666</v>
      </c>
      <c r="E399" s="95">
        <f>E400</f>
        <v>0</v>
      </c>
      <c r="F399" s="95">
        <f>F400</f>
        <v>0</v>
      </c>
      <c r="G399" s="95">
        <f>G400</f>
        <v>0</v>
      </c>
    </row>
    <row r="400" spans="1:7" ht="22.5" hidden="1">
      <c r="A400" s="9" t="s">
        <v>30</v>
      </c>
      <c r="B400" s="84" t="s">
        <v>665</v>
      </c>
      <c r="C400" s="32">
        <v>600</v>
      </c>
      <c r="D400" s="29" t="s">
        <v>325</v>
      </c>
      <c r="E400" s="95">
        <f>'Прил.№5'!F685</f>
        <v>0</v>
      </c>
      <c r="F400" s="95">
        <f>'Прил.№5'!G685</f>
        <v>0</v>
      </c>
      <c r="G400" s="95">
        <f>'Прил.№5'!H685</f>
        <v>0</v>
      </c>
    </row>
    <row r="401" spans="1:7" s="8" customFormat="1" ht="22.5">
      <c r="A401" s="9" t="s">
        <v>30</v>
      </c>
      <c r="B401" s="36" t="s">
        <v>88</v>
      </c>
      <c r="C401" s="32"/>
      <c r="D401" s="28" t="s">
        <v>262</v>
      </c>
      <c r="E401" s="95">
        <f>E402+E404+E406+E408</f>
        <v>53553.9</v>
      </c>
      <c r="F401" s="95">
        <f>F402+F404+F406+F408</f>
        <v>49179.2</v>
      </c>
      <c r="G401" s="95">
        <f>G402+G404+G406+G408</f>
        <v>49179.2</v>
      </c>
    </row>
    <row r="402" spans="1:7" s="8" customFormat="1" ht="45">
      <c r="A402" s="9" t="s">
        <v>30</v>
      </c>
      <c r="B402" s="36" t="s">
        <v>89</v>
      </c>
      <c r="C402" s="32"/>
      <c r="D402" s="31" t="s">
        <v>90</v>
      </c>
      <c r="E402" s="95">
        <f>E403</f>
        <v>49178.3</v>
      </c>
      <c r="F402" s="95">
        <f>F403</f>
        <v>49179.2</v>
      </c>
      <c r="G402" s="95">
        <f>G403</f>
        <v>49179.2</v>
      </c>
    </row>
    <row r="403" spans="1:7" s="8" customFormat="1" ht="22.5">
      <c r="A403" s="9" t="s">
        <v>30</v>
      </c>
      <c r="B403" s="36" t="s">
        <v>89</v>
      </c>
      <c r="C403" s="32">
        <v>600</v>
      </c>
      <c r="D403" s="29" t="s">
        <v>325</v>
      </c>
      <c r="E403" s="95">
        <f>'Прил.№5'!F688</f>
        <v>49178.3</v>
      </c>
      <c r="F403" s="95">
        <f>'Прил.№5'!G688</f>
        <v>49179.2</v>
      </c>
      <c r="G403" s="95">
        <f>'Прил.№5'!H688</f>
        <v>49179.2</v>
      </c>
    </row>
    <row r="404" spans="1:7" s="8" customFormat="1" ht="22.5">
      <c r="A404" s="9" t="s">
        <v>30</v>
      </c>
      <c r="B404" s="36" t="s">
        <v>525</v>
      </c>
      <c r="C404" s="32"/>
      <c r="D404" s="29" t="s">
        <v>526</v>
      </c>
      <c r="E404" s="95">
        <f>E405</f>
        <v>4375.6</v>
      </c>
      <c r="F404" s="95">
        <f>F405</f>
        <v>0</v>
      </c>
      <c r="G404" s="95">
        <f>G405</f>
        <v>0</v>
      </c>
    </row>
    <row r="405" spans="1:7" s="8" customFormat="1" ht="22.5">
      <c r="A405" s="9" t="s">
        <v>30</v>
      </c>
      <c r="B405" s="36" t="s">
        <v>525</v>
      </c>
      <c r="C405" s="9" t="s">
        <v>64</v>
      </c>
      <c r="D405" s="29" t="s">
        <v>381</v>
      </c>
      <c r="E405" s="95">
        <f>'Прил.№5'!F690</f>
        <v>4375.6</v>
      </c>
      <c r="F405" s="95">
        <f>'Прил.№5'!G690</f>
        <v>0</v>
      </c>
      <c r="G405" s="95">
        <f>'Прил.№5'!H690</f>
        <v>0</v>
      </c>
    </row>
    <row r="406" spans="1:7" s="8" customFormat="1" ht="33.75" hidden="1">
      <c r="A406" s="9" t="s">
        <v>30</v>
      </c>
      <c r="B406" s="36" t="s">
        <v>872</v>
      </c>
      <c r="C406" s="32"/>
      <c r="D406" s="29" t="s">
        <v>873</v>
      </c>
      <c r="E406" s="95">
        <f>E407</f>
        <v>0</v>
      </c>
      <c r="F406" s="95">
        <f>F407</f>
        <v>0</v>
      </c>
      <c r="G406" s="95">
        <f>G407</f>
        <v>0</v>
      </c>
    </row>
    <row r="407" spans="1:7" s="8" customFormat="1" ht="22.5" hidden="1">
      <c r="A407" s="9" t="s">
        <v>30</v>
      </c>
      <c r="B407" s="36" t="s">
        <v>872</v>
      </c>
      <c r="C407" s="32">
        <v>600</v>
      </c>
      <c r="D407" s="29" t="s">
        <v>325</v>
      </c>
      <c r="E407" s="95">
        <f>'Прил.№5'!F692</f>
        <v>0</v>
      </c>
      <c r="F407" s="95">
        <f>'Прил.№5'!G692</f>
        <v>0</v>
      </c>
      <c r="G407" s="95">
        <f>'Прил.№5'!H692</f>
        <v>0</v>
      </c>
    </row>
    <row r="408" spans="1:7" s="8" customFormat="1" ht="33.75" hidden="1">
      <c r="A408" s="9" t="s">
        <v>30</v>
      </c>
      <c r="B408" s="36" t="s">
        <v>664</v>
      </c>
      <c r="C408" s="32"/>
      <c r="D408" s="29" t="s">
        <v>663</v>
      </c>
      <c r="E408" s="95">
        <f>E409</f>
        <v>0</v>
      </c>
      <c r="F408" s="95">
        <f>F409</f>
        <v>0</v>
      </c>
      <c r="G408" s="95">
        <f>G409</f>
        <v>0</v>
      </c>
    </row>
    <row r="409" spans="1:7" s="8" customFormat="1" ht="22.5" hidden="1">
      <c r="A409" s="9" t="s">
        <v>30</v>
      </c>
      <c r="B409" s="36" t="s">
        <v>664</v>
      </c>
      <c r="C409" s="32">
        <v>600</v>
      </c>
      <c r="D409" s="29" t="s">
        <v>325</v>
      </c>
      <c r="E409" s="95">
        <f>'Прил.№5'!F694</f>
        <v>0</v>
      </c>
      <c r="F409" s="95">
        <f>'Прил.№5'!G694</f>
        <v>0</v>
      </c>
      <c r="G409" s="95">
        <f>'Прил.№5'!H694</f>
        <v>0</v>
      </c>
    </row>
    <row r="410" spans="1:7" ht="12.75">
      <c r="A410" s="34" t="s">
        <v>25</v>
      </c>
      <c r="B410" s="34"/>
      <c r="C410" s="15"/>
      <c r="D410" s="17" t="s">
        <v>26</v>
      </c>
      <c r="E410" s="93">
        <f aca="true" t="shared" si="59" ref="E410:G411">E411</f>
        <v>191885.8</v>
      </c>
      <c r="F410" s="93">
        <f t="shared" si="59"/>
        <v>203150</v>
      </c>
      <c r="G410" s="93">
        <f t="shared" si="59"/>
        <v>187597.49999999997</v>
      </c>
    </row>
    <row r="411" spans="1:7" ht="33.75">
      <c r="A411" s="9" t="s">
        <v>25</v>
      </c>
      <c r="B411" s="36" t="s">
        <v>161</v>
      </c>
      <c r="C411" s="32"/>
      <c r="D411" s="31" t="s">
        <v>714</v>
      </c>
      <c r="E411" s="95">
        <f t="shared" si="59"/>
        <v>191885.8</v>
      </c>
      <c r="F411" s="95">
        <f t="shared" si="59"/>
        <v>203150</v>
      </c>
      <c r="G411" s="95">
        <f t="shared" si="59"/>
        <v>187597.49999999997</v>
      </c>
    </row>
    <row r="412" spans="1:8" ht="22.5">
      <c r="A412" s="9" t="s">
        <v>25</v>
      </c>
      <c r="B412" s="84">
        <v>1220000000</v>
      </c>
      <c r="C412" s="33"/>
      <c r="D412" s="41" t="s">
        <v>96</v>
      </c>
      <c r="E412" s="95">
        <f>E413+E449</f>
        <v>191885.8</v>
      </c>
      <c r="F412" s="95">
        <f>F413+F449</f>
        <v>203150</v>
      </c>
      <c r="G412" s="95">
        <f>G413+G449</f>
        <v>187597.49999999997</v>
      </c>
      <c r="H412" s="126"/>
    </row>
    <row r="413" spans="1:7" ht="22.5">
      <c r="A413" s="9" t="s">
        <v>25</v>
      </c>
      <c r="B413" s="84">
        <v>1220100000</v>
      </c>
      <c r="C413" s="33"/>
      <c r="D413" s="31" t="s">
        <v>96</v>
      </c>
      <c r="E413" s="95">
        <f>E414+E426+E441+E446+E419</f>
        <v>190399</v>
      </c>
      <c r="F413" s="95">
        <f>F414+F426+F441+F446+F419</f>
        <v>201663.2</v>
      </c>
      <c r="G413" s="95">
        <f>G414+G426+G441+G446+G419</f>
        <v>185800.19999999998</v>
      </c>
    </row>
    <row r="414" spans="1:7" ht="12.75">
      <c r="A414" s="9" t="s">
        <v>25</v>
      </c>
      <c r="B414" s="84">
        <v>1220120000</v>
      </c>
      <c r="C414" s="33"/>
      <c r="D414" s="28" t="s">
        <v>670</v>
      </c>
      <c r="E414" s="95">
        <f>E415+E417</f>
        <v>37993.16</v>
      </c>
      <c r="F414" s="95">
        <f>F415+F417</f>
        <v>36893.07</v>
      </c>
      <c r="G414" s="95">
        <f>G415+G417</f>
        <v>36906.62</v>
      </c>
    </row>
    <row r="415" spans="1:7" ht="12.75">
      <c r="A415" s="9" t="s">
        <v>25</v>
      </c>
      <c r="B415" s="84">
        <v>1220120020</v>
      </c>
      <c r="C415" s="33"/>
      <c r="D415" s="31" t="s">
        <v>235</v>
      </c>
      <c r="E415" s="95">
        <f>E416</f>
        <v>36532.76</v>
      </c>
      <c r="F415" s="95">
        <f>F416</f>
        <v>36893.07</v>
      </c>
      <c r="G415" s="95">
        <f>G416</f>
        <v>36906.62</v>
      </c>
    </row>
    <row r="416" spans="1:7" ht="22.5">
      <c r="A416" s="9" t="s">
        <v>25</v>
      </c>
      <c r="B416" s="84">
        <v>1220120020</v>
      </c>
      <c r="C416" s="32">
        <v>600</v>
      </c>
      <c r="D416" s="29" t="s">
        <v>325</v>
      </c>
      <c r="E416" s="95">
        <f>'Прил.№5'!F701</f>
        <v>36532.76</v>
      </c>
      <c r="F416" s="95">
        <f>'Прил.№5'!G701</f>
        <v>36893.07</v>
      </c>
      <c r="G416" s="95">
        <f>'Прил.№5'!H701</f>
        <v>36906.62</v>
      </c>
    </row>
    <row r="417" spans="1:7" ht="12.75">
      <c r="A417" s="9" t="s">
        <v>25</v>
      </c>
      <c r="B417" s="84">
        <v>1220120030</v>
      </c>
      <c r="C417" s="32"/>
      <c r="D417" s="29" t="s">
        <v>160</v>
      </c>
      <c r="E417" s="95">
        <f>E418</f>
        <v>1460.4</v>
      </c>
      <c r="F417" s="95">
        <f>F418</f>
        <v>0</v>
      </c>
      <c r="G417" s="95">
        <f>G418</f>
        <v>0</v>
      </c>
    </row>
    <row r="418" spans="1:7" ht="22.5">
      <c r="A418" s="9" t="s">
        <v>25</v>
      </c>
      <c r="B418" s="84">
        <v>1220120030</v>
      </c>
      <c r="C418" s="32">
        <v>600</v>
      </c>
      <c r="D418" s="29" t="s">
        <v>325</v>
      </c>
      <c r="E418" s="95">
        <f>'Прил.№5'!F703</f>
        <v>1460.4</v>
      </c>
      <c r="F418" s="95">
        <f>'Прил.№5'!G703</f>
        <v>0</v>
      </c>
      <c r="G418" s="95">
        <f>'Прил.№5'!H703</f>
        <v>0</v>
      </c>
    </row>
    <row r="419" spans="1:7" ht="33.75">
      <c r="A419" s="9" t="s">
        <v>25</v>
      </c>
      <c r="B419" s="84" t="s">
        <v>215</v>
      </c>
      <c r="C419" s="32"/>
      <c r="D419" s="29" t="s">
        <v>299</v>
      </c>
      <c r="E419" s="95">
        <f>E420+E422+E424</f>
        <v>9256</v>
      </c>
      <c r="F419" s="95">
        <f>F420+F422+F424</f>
        <v>9855.1</v>
      </c>
      <c r="G419" s="95">
        <f>G420+G422+G424</f>
        <v>7637.6</v>
      </c>
    </row>
    <row r="420" spans="1:7" s="8" customFormat="1" ht="22.5">
      <c r="A420" s="9" t="s">
        <v>25</v>
      </c>
      <c r="B420" s="84" t="s">
        <v>274</v>
      </c>
      <c r="C420" s="32"/>
      <c r="D420" s="29" t="s">
        <v>195</v>
      </c>
      <c r="E420" s="95">
        <f>E421</f>
        <v>7637.6</v>
      </c>
      <c r="F420" s="95">
        <f>F421</f>
        <v>7637.6</v>
      </c>
      <c r="G420" s="95">
        <f>G421</f>
        <v>7637.6</v>
      </c>
    </row>
    <row r="421" spans="1:7" s="8" customFormat="1" ht="22.5">
      <c r="A421" s="9" t="s">
        <v>25</v>
      </c>
      <c r="B421" s="84" t="s">
        <v>274</v>
      </c>
      <c r="C421" s="32">
        <v>600</v>
      </c>
      <c r="D421" s="29" t="s">
        <v>325</v>
      </c>
      <c r="E421" s="95">
        <f>'Прил.№5'!F708</f>
        <v>7637.6</v>
      </c>
      <c r="F421" s="95">
        <f>'Прил.№5'!G708</f>
        <v>7637.6</v>
      </c>
      <c r="G421" s="95">
        <f>'Прил.№5'!H708</f>
        <v>7637.6</v>
      </c>
    </row>
    <row r="422" spans="1:7" ht="45">
      <c r="A422" s="9" t="s">
        <v>25</v>
      </c>
      <c r="B422" s="84" t="s">
        <v>485</v>
      </c>
      <c r="C422" s="32"/>
      <c r="D422" s="31" t="s">
        <v>486</v>
      </c>
      <c r="E422" s="95">
        <f>E423</f>
        <v>1618.3999999999996</v>
      </c>
      <c r="F422" s="95">
        <f>F423</f>
        <v>0</v>
      </c>
      <c r="G422" s="95">
        <f>G423</f>
        <v>0</v>
      </c>
    </row>
    <row r="423" spans="1:7" ht="22.5">
      <c r="A423" s="9" t="s">
        <v>25</v>
      </c>
      <c r="B423" s="84" t="s">
        <v>485</v>
      </c>
      <c r="C423" s="32">
        <v>600</v>
      </c>
      <c r="D423" s="29" t="s">
        <v>325</v>
      </c>
      <c r="E423" s="95">
        <f>'Прил.№5'!F710</f>
        <v>1618.3999999999996</v>
      </c>
      <c r="F423" s="95">
        <f>'Прил.№5'!G710</f>
        <v>0</v>
      </c>
      <c r="G423" s="95">
        <f>'Прил.№5'!H710</f>
        <v>0</v>
      </c>
    </row>
    <row r="424" spans="1:7" ht="33.75">
      <c r="A424" s="9" t="s">
        <v>25</v>
      </c>
      <c r="B424" s="84" t="s">
        <v>941</v>
      </c>
      <c r="C424" s="32"/>
      <c r="D424" s="29" t="s">
        <v>639</v>
      </c>
      <c r="E424" s="95">
        <f>E425</f>
        <v>0</v>
      </c>
      <c r="F424" s="95">
        <f>F425</f>
        <v>2217.5</v>
      </c>
      <c r="G424" s="95">
        <f>G425</f>
        <v>0</v>
      </c>
    </row>
    <row r="425" spans="1:7" ht="22.5">
      <c r="A425" s="9" t="s">
        <v>25</v>
      </c>
      <c r="B425" s="84" t="s">
        <v>941</v>
      </c>
      <c r="C425" s="9" t="s">
        <v>64</v>
      </c>
      <c r="D425" s="29" t="s">
        <v>381</v>
      </c>
      <c r="E425" s="95">
        <f>'Прил.№5'!F712</f>
        <v>0</v>
      </c>
      <c r="F425" s="95">
        <f>'Прил.№5'!G712</f>
        <v>2217.5</v>
      </c>
      <c r="G425" s="95">
        <f>'Прил.№5'!H712</f>
        <v>0</v>
      </c>
    </row>
    <row r="426" spans="1:7" s="8" customFormat="1" ht="22.5">
      <c r="A426" s="9" t="s">
        <v>25</v>
      </c>
      <c r="B426" s="84">
        <v>1220110000</v>
      </c>
      <c r="C426" s="33"/>
      <c r="D426" s="28" t="s">
        <v>262</v>
      </c>
      <c r="E426" s="95">
        <f>E431+E427+E429+E435+E433+E437+E439</f>
        <v>128242.09999999999</v>
      </c>
      <c r="F426" s="95">
        <f>F431+F427+F429+F435+F433+F437+F439</f>
        <v>126651.79999999999</v>
      </c>
      <c r="G426" s="95">
        <f>G431+G427+G429+G435+G433+G437+G439</f>
        <v>126651.79999999999</v>
      </c>
    </row>
    <row r="427" spans="1:7" s="8" customFormat="1" ht="22.5">
      <c r="A427" s="9" t="s">
        <v>25</v>
      </c>
      <c r="B427" s="84">
        <v>1220110250</v>
      </c>
      <c r="C427" s="33"/>
      <c r="D427" s="29" t="s">
        <v>528</v>
      </c>
      <c r="E427" s="95">
        <f>E428</f>
        <v>2208.2</v>
      </c>
      <c r="F427" s="95">
        <f>F428</f>
        <v>2208.2</v>
      </c>
      <c r="G427" s="95">
        <f>G428</f>
        <v>2208.2</v>
      </c>
    </row>
    <row r="428" spans="1:7" s="8" customFormat="1" ht="22.5">
      <c r="A428" s="9" t="s">
        <v>25</v>
      </c>
      <c r="B428" s="84">
        <v>1220110250</v>
      </c>
      <c r="C428" s="33">
        <v>600</v>
      </c>
      <c r="D428" s="29" t="s">
        <v>325</v>
      </c>
      <c r="E428" s="95">
        <f>'Прил.№5'!F715</f>
        <v>2208.2</v>
      </c>
      <c r="F428" s="95">
        <f>'Прил.№5'!G715</f>
        <v>2208.2</v>
      </c>
      <c r="G428" s="95">
        <f>'Прил.№5'!H715</f>
        <v>2208.2</v>
      </c>
    </row>
    <row r="429" spans="1:7" s="8" customFormat="1" ht="22.5">
      <c r="A429" s="9" t="s">
        <v>25</v>
      </c>
      <c r="B429" s="84">
        <v>1220110440</v>
      </c>
      <c r="C429" s="33"/>
      <c r="D429" s="29" t="s">
        <v>529</v>
      </c>
      <c r="E429" s="95">
        <f>E430</f>
        <v>1614.9</v>
      </c>
      <c r="F429" s="95">
        <f>F430</f>
        <v>0</v>
      </c>
      <c r="G429" s="95">
        <f>G430</f>
        <v>0</v>
      </c>
    </row>
    <row r="430" spans="1:7" s="8" customFormat="1" ht="22.5">
      <c r="A430" s="9" t="s">
        <v>25</v>
      </c>
      <c r="B430" s="84">
        <v>1220110440</v>
      </c>
      <c r="C430" s="33">
        <v>600</v>
      </c>
      <c r="D430" s="29" t="s">
        <v>325</v>
      </c>
      <c r="E430" s="95">
        <f>'Прил.№5'!F717</f>
        <v>1614.9</v>
      </c>
      <c r="F430" s="95">
        <f>'Прил.№5'!G717</f>
        <v>0</v>
      </c>
      <c r="G430" s="95">
        <f>'Прил.№5'!H717</f>
        <v>0</v>
      </c>
    </row>
    <row r="431" spans="1:7" s="8" customFormat="1" ht="67.5">
      <c r="A431" s="9" t="s">
        <v>25</v>
      </c>
      <c r="B431" s="84">
        <v>1220110750</v>
      </c>
      <c r="C431" s="33"/>
      <c r="D431" s="109" t="s">
        <v>91</v>
      </c>
      <c r="E431" s="95">
        <f>E432</f>
        <v>124419</v>
      </c>
      <c r="F431" s="95">
        <f>F432</f>
        <v>124443.59999999999</v>
      </c>
      <c r="G431" s="95">
        <f>G432</f>
        <v>124443.59999999999</v>
      </c>
    </row>
    <row r="432" spans="1:7" s="8" customFormat="1" ht="20.25" customHeight="1">
      <c r="A432" s="9" t="s">
        <v>25</v>
      </c>
      <c r="B432" s="84">
        <v>1220110750</v>
      </c>
      <c r="C432" s="33">
        <v>600</v>
      </c>
      <c r="D432" s="29" t="s">
        <v>343</v>
      </c>
      <c r="E432" s="95">
        <f>'Прил.№5'!F719</f>
        <v>124419</v>
      </c>
      <c r="F432" s="95">
        <f>'Прил.№5'!G719</f>
        <v>124443.59999999999</v>
      </c>
      <c r="G432" s="95">
        <f>'Прил.№5'!H719</f>
        <v>124443.59999999999</v>
      </c>
    </row>
    <row r="433" spans="1:7" s="8" customFormat="1" ht="33.75" hidden="1">
      <c r="A433" s="9" t="s">
        <v>25</v>
      </c>
      <c r="B433" s="84">
        <v>1220110920</v>
      </c>
      <c r="C433" s="32"/>
      <c r="D433" s="29" t="s">
        <v>527</v>
      </c>
      <c r="E433" s="95">
        <f>E434</f>
        <v>0</v>
      </c>
      <c r="F433" s="95">
        <f>F434</f>
        <v>0</v>
      </c>
      <c r="G433" s="95">
        <f>G434</f>
        <v>0</v>
      </c>
    </row>
    <row r="434" spans="1:7" s="8" customFormat="1" ht="22.5" hidden="1">
      <c r="A434" s="9" t="s">
        <v>25</v>
      </c>
      <c r="B434" s="84">
        <v>1220110920</v>
      </c>
      <c r="C434" s="32">
        <v>600</v>
      </c>
      <c r="D434" s="29" t="s">
        <v>325</v>
      </c>
      <c r="E434" s="95">
        <f>'Прил.№5'!F721</f>
        <v>0</v>
      </c>
      <c r="F434" s="95">
        <f>'Прил.№5'!G721</f>
        <v>0</v>
      </c>
      <c r="G434" s="95">
        <f>'Прил.№5'!H721</f>
        <v>0</v>
      </c>
    </row>
    <row r="435" spans="1:7" s="8" customFormat="1" ht="22.5" hidden="1">
      <c r="A435" s="9" t="s">
        <v>25</v>
      </c>
      <c r="B435" s="84">
        <v>1220111330</v>
      </c>
      <c r="C435" s="33"/>
      <c r="D435" s="28" t="s">
        <v>640</v>
      </c>
      <c r="E435" s="95">
        <f>E436</f>
        <v>0</v>
      </c>
      <c r="F435" s="95">
        <f>F436</f>
        <v>0</v>
      </c>
      <c r="G435" s="95">
        <f>G436</f>
        <v>0</v>
      </c>
    </row>
    <row r="436" spans="1:7" s="8" customFormat="1" ht="22.5" hidden="1">
      <c r="A436" s="9" t="s">
        <v>25</v>
      </c>
      <c r="B436" s="84">
        <v>1220111330</v>
      </c>
      <c r="C436" s="33">
        <v>600</v>
      </c>
      <c r="D436" s="29" t="s">
        <v>343</v>
      </c>
      <c r="E436" s="95">
        <f>'Прил.№5'!F723</f>
        <v>0</v>
      </c>
      <c r="F436" s="95">
        <f>'Прил.№5'!G723</f>
        <v>0</v>
      </c>
      <c r="G436" s="95">
        <f>'Прил.№5'!H723</f>
        <v>0</v>
      </c>
    </row>
    <row r="437" spans="1:7" s="8" customFormat="1" ht="33.75" hidden="1">
      <c r="A437" s="9" t="s">
        <v>25</v>
      </c>
      <c r="B437" s="84">
        <v>1220111390</v>
      </c>
      <c r="C437" s="33"/>
      <c r="D437" s="29" t="s">
        <v>663</v>
      </c>
      <c r="E437" s="95">
        <f>E438</f>
        <v>0</v>
      </c>
      <c r="F437" s="95">
        <f>F438</f>
        <v>0</v>
      </c>
      <c r="G437" s="95">
        <f>G438</f>
        <v>0</v>
      </c>
    </row>
    <row r="438" spans="1:7" s="8" customFormat="1" ht="22.5" hidden="1">
      <c r="A438" s="9" t="s">
        <v>25</v>
      </c>
      <c r="B438" s="84">
        <v>1220111390</v>
      </c>
      <c r="C438" s="33">
        <v>600</v>
      </c>
      <c r="D438" s="29" t="s">
        <v>343</v>
      </c>
      <c r="E438" s="95">
        <f>'Прил.№5'!F725</f>
        <v>0</v>
      </c>
      <c r="F438" s="95">
        <f>'Прил.№5'!G725</f>
        <v>0</v>
      </c>
      <c r="G438" s="95">
        <f>'Прил.№5'!H725</f>
        <v>0</v>
      </c>
    </row>
    <row r="439" spans="1:7" s="8" customFormat="1" ht="22.5" hidden="1">
      <c r="A439" s="9" t="s">
        <v>25</v>
      </c>
      <c r="B439" s="84">
        <v>1220118000</v>
      </c>
      <c r="C439" s="33"/>
      <c r="D439" s="28" t="s">
        <v>861</v>
      </c>
      <c r="E439" s="95">
        <f>E440</f>
        <v>0</v>
      </c>
      <c r="F439" s="95">
        <f>F440</f>
        <v>0</v>
      </c>
      <c r="G439" s="95">
        <f>G440</f>
        <v>0</v>
      </c>
    </row>
    <row r="440" spans="1:7" s="8" customFormat="1" ht="22.5" hidden="1">
      <c r="A440" s="9" t="s">
        <v>25</v>
      </c>
      <c r="B440" s="84">
        <v>1220118000</v>
      </c>
      <c r="C440" s="33">
        <v>600</v>
      </c>
      <c r="D440" s="29" t="s">
        <v>343</v>
      </c>
      <c r="E440" s="95">
        <f>'Прил.№5'!F727</f>
        <v>0</v>
      </c>
      <c r="F440" s="95">
        <f>'Прил.№5'!G727</f>
        <v>0</v>
      </c>
      <c r="G440" s="95">
        <f>'Прил.№5'!H727</f>
        <v>0</v>
      </c>
    </row>
    <row r="441" spans="1:7" s="8" customFormat="1" ht="33.75">
      <c r="A441" s="9" t="s">
        <v>25</v>
      </c>
      <c r="B441" s="84" t="s">
        <v>615</v>
      </c>
      <c r="C441" s="33"/>
      <c r="D441" s="28" t="s">
        <v>318</v>
      </c>
      <c r="E441" s="95">
        <f>E442+E444</f>
        <v>6861.339999999999</v>
      </c>
      <c r="F441" s="95">
        <f>F442+F444</f>
        <v>20216.83</v>
      </c>
      <c r="G441" s="95">
        <f>G442+G444</f>
        <v>6557.78</v>
      </c>
    </row>
    <row r="442" spans="1:7" s="8" customFormat="1" ht="33.75">
      <c r="A442" s="9" t="s">
        <v>25</v>
      </c>
      <c r="B442" s="84" t="s">
        <v>850</v>
      </c>
      <c r="C442" s="33"/>
      <c r="D442" s="28" t="s">
        <v>616</v>
      </c>
      <c r="E442" s="95">
        <f>E443</f>
        <v>6861.339999999999</v>
      </c>
      <c r="F442" s="95">
        <f>F443</f>
        <v>6693.23</v>
      </c>
      <c r="G442" s="95">
        <f>G443</f>
        <v>6557.78</v>
      </c>
    </row>
    <row r="443" spans="1:7" s="8" customFormat="1" ht="22.5">
      <c r="A443" s="9" t="s">
        <v>25</v>
      </c>
      <c r="B443" s="84" t="s">
        <v>850</v>
      </c>
      <c r="C443" s="33">
        <v>600</v>
      </c>
      <c r="D443" s="29" t="s">
        <v>343</v>
      </c>
      <c r="E443" s="95">
        <f>'Прил.№5'!F730</f>
        <v>6861.339999999999</v>
      </c>
      <c r="F443" s="95">
        <f>'Прил.№5'!G730</f>
        <v>6693.23</v>
      </c>
      <c r="G443" s="95">
        <f>'Прил.№5'!H730</f>
        <v>6557.78</v>
      </c>
    </row>
    <row r="444" spans="1:7" s="8" customFormat="1" ht="22.5">
      <c r="A444" s="9" t="s">
        <v>25</v>
      </c>
      <c r="B444" s="84" t="s">
        <v>942</v>
      </c>
      <c r="C444" s="33"/>
      <c r="D444" s="28" t="s">
        <v>943</v>
      </c>
      <c r="E444" s="95">
        <f>E445</f>
        <v>0</v>
      </c>
      <c r="F444" s="95">
        <f>F445</f>
        <v>13523.6</v>
      </c>
      <c r="G444" s="95">
        <f>G445</f>
        <v>0</v>
      </c>
    </row>
    <row r="445" spans="1:7" s="8" customFormat="1" ht="22.5">
      <c r="A445" s="9" t="s">
        <v>25</v>
      </c>
      <c r="B445" s="84" t="s">
        <v>942</v>
      </c>
      <c r="C445" s="9" t="s">
        <v>64</v>
      </c>
      <c r="D445" s="29" t="s">
        <v>381</v>
      </c>
      <c r="E445" s="95">
        <f>'Прил.№5'!F732</f>
        <v>0</v>
      </c>
      <c r="F445" s="95">
        <f>'Прил.№5'!G732</f>
        <v>13523.6</v>
      </c>
      <c r="G445" s="95">
        <f>'Прил.№5'!H732</f>
        <v>0</v>
      </c>
    </row>
    <row r="446" spans="1:7" s="8" customFormat="1" ht="33.75">
      <c r="A446" s="9" t="s">
        <v>25</v>
      </c>
      <c r="B446" s="84">
        <v>1220150000</v>
      </c>
      <c r="C446" s="33"/>
      <c r="D446" s="28" t="s">
        <v>281</v>
      </c>
      <c r="E446" s="95">
        <f aca="true" t="shared" si="60" ref="E446:G447">E447</f>
        <v>8046.4</v>
      </c>
      <c r="F446" s="95">
        <f t="shared" si="60"/>
        <v>8046.4</v>
      </c>
      <c r="G446" s="95">
        <f t="shared" si="60"/>
        <v>8046.4</v>
      </c>
    </row>
    <row r="447" spans="1:7" s="8" customFormat="1" ht="33.75">
      <c r="A447" s="9" t="s">
        <v>25</v>
      </c>
      <c r="B447" s="84">
        <v>1220153031</v>
      </c>
      <c r="C447" s="33"/>
      <c r="D447" s="28" t="s">
        <v>617</v>
      </c>
      <c r="E447" s="95">
        <f t="shared" si="60"/>
        <v>8046.4</v>
      </c>
      <c r="F447" s="95">
        <f t="shared" si="60"/>
        <v>8046.4</v>
      </c>
      <c r="G447" s="95">
        <f t="shared" si="60"/>
        <v>8046.4</v>
      </c>
    </row>
    <row r="448" spans="1:7" s="8" customFormat="1" ht="22.5">
      <c r="A448" s="9" t="s">
        <v>25</v>
      </c>
      <c r="B448" s="84">
        <v>1220153031</v>
      </c>
      <c r="C448" s="33">
        <v>600</v>
      </c>
      <c r="D448" s="29" t="s">
        <v>343</v>
      </c>
      <c r="E448" s="95">
        <f>'Прил.№5'!F735</f>
        <v>8046.4</v>
      </c>
      <c r="F448" s="95">
        <f>'Прил.№5'!G735</f>
        <v>8046.4</v>
      </c>
      <c r="G448" s="95">
        <f>'Прил.№5'!H735</f>
        <v>8046.4</v>
      </c>
    </row>
    <row r="449" spans="1:7" s="8" customFormat="1" ht="12.75">
      <c r="A449" s="9" t="s">
        <v>25</v>
      </c>
      <c r="B449" s="84" t="s">
        <v>874</v>
      </c>
      <c r="C449" s="33"/>
      <c r="D449" s="28" t="s">
        <v>875</v>
      </c>
      <c r="E449" s="95">
        <f>E450</f>
        <v>1486.8000000000002</v>
      </c>
      <c r="F449" s="95">
        <f aca="true" t="shared" si="61" ref="F449:G452">F450</f>
        <v>1486.8000000000002</v>
      </c>
      <c r="G449" s="95">
        <f t="shared" si="61"/>
        <v>1797.3000000000002</v>
      </c>
    </row>
    <row r="450" spans="1:7" s="8" customFormat="1" ht="22.5">
      <c r="A450" s="9" t="s">
        <v>25</v>
      </c>
      <c r="B450" s="84" t="s">
        <v>876</v>
      </c>
      <c r="C450" s="33"/>
      <c r="D450" s="28" t="s">
        <v>877</v>
      </c>
      <c r="E450" s="95">
        <f>E451</f>
        <v>1486.8000000000002</v>
      </c>
      <c r="F450" s="95">
        <f t="shared" si="61"/>
        <v>1486.8000000000002</v>
      </c>
      <c r="G450" s="95">
        <f t="shared" si="61"/>
        <v>1797.3000000000002</v>
      </c>
    </row>
    <row r="451" spans="1:7" s="8" customFormat="1" ht="33.75">
      <c r="A451" s="9" t="s">
        <v>25</v>
      </c>
      <c r="B451" s="84" t="s">
        <v>878</v>
      </c>
      <c r="C451" s="33"/>
      <c r="D451" s="28" t="s">
        <v>281</v>
      </c>
      <c r="E451" s="95">
        <f>E452</f>
        <v>1486.8000000000002</v>
      </c>
      <c r="F451" s="95">
        <f t="shared" si="61"/>
        <v>1486.8000000000002</v>
      </c>
      <c r="G451" s="95">
        <f t="shared" si="61"/>
        <v>1797.3000000000002</v>
      </c>
    </row>
    <row r="452" spans="1:7" s="8" customFormat="1" ht="45">
      <c r="A452" s="9" t="s">
        <v>25</v>
      </c>
      <c r="B452" s="84" t="s">
        <v>879</v>
      </c>
      <c r="C452" s="33"/>
      <c r="D452" s="28" t="s">
        <v>880</v>
      </c>
      <c r="E452" s="95">
        <f>E453</f>
        <v>1486.8000000000002</v>
      </c>
      <c r="F452" s="95">
        <f t="shared" si="61"/>
        <v>1486.8000000000002</v>
      </c>
      <c r="G452" s="95">
        <f t="shared" si="61"/>
        <v>1797.3000000000002</v>
      </c>
    </row>
    <row r="453" spans="1:7" s="8" customFormat="1" ht="22.5">
      <c r="A453" s="9" t="s">
        <v>25</v>
      </c>
      <c r="B453" s="84" t="s">
        <v>879</v>
      </c>
      <c r="C453" s="33">
        <v>600</v>
      </c>
      <c r="D453" s="29" t="s">
        <v>343</v>
      </c>
      <c r="E453" s="95">
        <f>'Прил.№5'!F740</f>
        <v>1486.8000000000002</v>
      </c>
      <c r="F453" s="95">
        <f>'Прил.№5'!G740</f>
        <v>1486.8000000000002</v>
      </c>
      <c r="G453" s="95">
        <f>'Прил.№5'!H740</f>
        <v>1797.3000000000002</v>
      </c>
    </row>
    <row r="454" spans="1:7" s="8" customFormat="1" ht="12.75">
      <c r="A454" s="15" t="s">
        <v>379</v>
      </c>
      <c r="B454" s="35"/>
      <c r="C454" s="110"/>
      <c r="D454" s="30" t="s">
        <v>380</v>
      </c>
      <c r="E454" s="93">
        <f>E469+E455</f>
        <v>15513.559999999998</v>
      </c>
      <c r="F454" s="93">
        <f>F469+F455</f>
        <v>15502.2</v>
      </c>
      <c r="G454" s="93">
        <f>G469+G455</f>
        <v>15502.2</v>
      </c>
    </row>
    <row r="455" spans="1:7" s="8" customFormat="1" ht="22.5">
      <c r="A455" s="9" t="s">
        <v>379</v>
      </c>
      <c r="B455" s="36" t="s">
        <v>173</v>
      </c>
      <c r="C455" s="9"/>
      <c r="D455" s="29" t="s">
        <v>717</v>
      </c>
      <c r="E455" s="95">
        <f aca="true" t="shared" si="62" ref="E455:G456">E456</f>
        <v>5088.5</v>
      </c>
      <c r="F455" s="95">
        <f t="shared" si="62"/>
        <v>5104.8</v>
      </c>
      <c r="G455" s="95">
        <f t="shared" si="62"/>
        <v>5104.8</v>
      </c>
    </row>
    <row r="456" spans="1:7" s="8" customFormat="1" ht="12.75">
      <c r="A456" s="9" t="s">
        <v>379</v>
      </c>
      <c r="B456" s="36" t="s">
        <v>174</v>
      </c>
      <c r="C456" s="9"/>
      <c r="D456" s="29" t="s">
        <v>347</v>
      </c>
      <c r="E456" s="95">
        <f t="shared" si="62"/>
        <v>5088.5</v>
      </c>
      <c r="F456" s="95">
        <f t="shared" si="62"/>
        <v>5104.8</v>
      </c>
      <c r="G456" s="95">
        <f t="shared" si="62"/>
        <v>5104.8</v>
      </c>
    </row>
    <row r="457" spans="1:7" s="8" customFormat="1" ht="12.75">
      <c r="A457" s="9" t="s">
        <v>379</v>
      </c>
      <c r="B457" s="36" t="s">
        <v>175</v>
      </c>
      <c r="C457" s="9"/>
      <c r="D457" s="29" t="s">
        <v>347</v>
      </c>
      <c r="E457" s="95">
        <f>E458+E466+E463</f>
        <v>5088.5</v>
      </c>
      <c r="F457" s="95">
        <f>F458+F466+F463</f>
        <v>5104.8</v>
      </c>
      <c r="G457" s="95">
        <f>G458+G466+G463</f>
        <v>5104.8</v>
      </c>
    </row>
    <row r="458" spans="1:7" s="8" customFormat="1" ht="12.75">
      <c r="A458" s="9" t="s">
        <v>379</v>
      </c>
      <c r="B458" s="36" t="s">
        <v>176</v>
      </c>
      <c r="C458" s="9"/>
      <c r="D458" s="28" t="s">
        <v>670</v>
      </c>
      <c r="E458" s="95">
        <f>E459+E461</f>
        <v>2962.3999999999996</v>
      </c>
      <c r="F458" s="95">
        <f>F459+F461</f>
        <v>2978.7</v>
      </c>
      <c r="G458" s="95">
        <f>G459+G461</f>
        <v>2978.7</v>
      </c>
    </row>
    <row r="459" spans="1:7" s="8" customFormat="1" ht="22.5">
      <c r="A459" s="9" t="s">
        <v>379</v>
      </c>
      <c r="B459" s="36" t="s">
        <v>177</v>
      </c>
      <c r="C459" s="9"/>
      <c r="D459" s="29" t="s">
        <v>342</v>
      </c>
      <c r="E459" s="95">
        <f>E460</f>
        <v>2910.7999999999997</v>
      </c>
      <c r="F459" s="95">
        <f>F460</f>
        <v>2978.7</v>
      </c>
      <c r="G459" s="95">
        <f>G460</f>
        <v>2978.7</v>
      </c>
    </row>
    <row r="460" spans="1:7" s="8" customFormat="1" ht="22.5">
      <c r="A460" s="9" t="s">
        <v>379</v>
      </c>
      <c r="B460" s="36" t="s">
        <v>177</v>
      </c>
      <c r="C460" s="9" t="s">
        <v>95</v>
      </c>
      <c r="D460" s="29" t="s">
        <v>325</v>
      </c>
      <c r="E460" s="95">
        <f>'Прил.№5'!F514</f>
        <v>2910.7999999999997</v>
      </c>
      <c r="F460" s="95">
        <f>'Прил.№5'!G514</f>
        <v>2978.7</v>
      </c>
      <c r="G460" s="95">
        <f>'Прил.№5'!H514</f>
        <v>2978.7</v>
      </c>
    </row>
    <row r="461" spans="1:7" s="8" customFormat="1" ht="12.75">
      <c r="A461" s="9" t="s">
        <v>379</v>
      </c>
      <c r="B461" s="36" t="s">
        <v>589</v>
      </c>
      <c r="C461" s="9"/>
      <c r="D461" s="117" t="s">
        <v>489</v>
      </c>
      <c r="E461" s="95">
        <f>E462</f>
        <v>51.6</v>
      </c>
      <c r="F461" s="95">
        <f>F462</f>
        <v>0</v>
      </c>
      <c r="G461" s="95">
        <f>G462</f>
        <v>0</v>
      </c>
    </row>
    <row r="462" spans="1:7" s="8" customFormat="1" ht="22.5">
      <c r="A462" s="9" t="s">
        <v>379</v>
      </c>
      <c r="B462" s="36" t="s">
        <v>589</v>
      </c>
      <c r="C462" s="9" t="s">
        <v>95</v>
      </c>
      <c r="D462" s="29" t="s">
        <v>325</v>
      </c>
      <c r="E462" s="95">
        <f>'Прил.№5'!F516</f>
        <v>51.6</v>
      </c>
      <c r="F462" s="95">
        <f>'Прил.№5'!G516</f>
        <v>0</v>
      </c>
      <c r="G462" s="95">
        <f>'Прил.№5'!H516</f>
        <v>0</v>
      </c>
    </row>
    <row r="463" spans="1:7" s="8" customFormat="1" ht="33.75">
      <c r="A463" s="9" t="s">
        <v>379</v>
      </c>
      <c r="B463" s="36" t="s">
        <v>547</v>
      </c>
      <c r="C463" s="9"/>
      <c r="D463" s="29" t="s">
        <v>299</v>
      </c>
      <c r="E463" s="95">
        <f aca="true" t="shared" si="63" ref="E463:G464">E464</f>
        <v>21.3</v>
      </c>
      <c r="F463" s="95">
        <f t="shared" si="63"/>
        <v>21.3</v>
      </c>
      <c r="G463" s="95">
        <f t="shared" si="63"/>
        <v>21.3</v>
      </c>
    </row>
    <row r="464" spans="1:7" s="8" customFormat="1" ht="33.75">
      <c r="A464" s="9" t="s">
        <v>379</v>
      </c>
      <c r="B464" s="36" t="s">
        <v>548</v>
      </c>
      <c r="C464" s="9"/>
      <c r="D464" s="28" t="s">
        <v>549</v>
      </c>
      <c r="E464" s="95">
        <f t="shared" si="63"/>
        <v>21.3</v>
      </c>
      <c r="F464" s="95">
        <f t="shared" si="63"/>
        <v>21.3</v>
      </c>
      <c r="G464" s="95">
        <f t="shared" si="63"/>
        <v>21.3</v>
      </c>
    </row>
    <row r="465" spans="1:7" s="8" customFormat="1" ht="22.5">
      <c r="A465" s="9" t="s">
        <v>379</v>
      </c>
      <c r="B465" s="36" t="s">
        <v>548</v>
      </c>
      <c r="C465" s="9" t="s">
        <v>95</v>
      </c>
      <c r="D465" s="29" t="s">
        <v>325</v>
      </c>
      <c r="E465" s="95">
        <f>'Прил.№5'!F519</f>
        <v>21.3</v>
      </c>
      <c r="F465" s="95">
        <f>'Прил.№5'!G519</f>
        <v>21.3</v>
      </c>
      <c r="G465" s="95">
        <f>'Прил.№5'!H519</f>
        <v>21.3</v>
      </c>
    </row>
    <row r="466" spans="1:7" s="8" customFormat="1" ht="22.5">
      <c r="A466" s="9" t="s">
        <v>379</v>
      </c>
      <c r="B466" s="36" t="s">
        <v>531</v>
      </c>
      <c r="C466" s="9"/>
      <c r="D466" s="28" t="s">
        <v>262</v>
      </c>
      <c r="E466" s="95">
        <f aca="true" t="shared" si="64" ref="E466:G467">E467</f>
        <v>2104.8</v>
      </c>
      <c r="F466" s="95">
        <f t="shared" si="64"/>
        <v>2104.8</v>
      </c>
      <c r="G466" s="95">
        <f t="shared" si="64"/>
        <v>2104.8</v>
      </c>
    </row>
    <row r="467" spans="1:7" s="8" customFormat="1" ht="33.75">
      <c r="A467" s="9" t="s">
        <v>379</v>
      </c>
      <c r="B467" s="36" t="s">
        <v>532</v>
      </c>
      <c r="C467" s="9"/>
      <c r="D467" s="29" t="s">
        <v>530</v>
      </c>
      <c r="E467" s="95">
        <f t="shared" si="64"/>
        <v>2104.8</v>
      </c>
      <c r="F467" s="95">
        <f t="shared" si="64"/>
        <v>2104.8</v>
      </c>
      <c r="G467" s="95">
        <f t="shared" si="64"/>
        <v>2104.8</v>
      </c>
    </row>
    <row r="468" spans="1:7" s="8" customFormat="1" ht="22.5">
      <c r="A468" s="9" t="s">
        <v>379</v>
      </c>
      <c r="B468" s="36" t="s">
        <v>532</v>
      </c>
      <c r="C468" s="9" t="s">
        <v>95</v>
      </c>
      <c r="D468" s="29" t="s">
        <v>325</v>
      </c>
      <c r="E468" s="95">
        <f>'Прил.№5'!F522</f>
        <v>2104.8</v>
      </c>
      <c r="F468" s="95">
        <f>'Прил.№5'!G522</f>
        <v>2104.8</v>
      </c>
      <c r="G468" s="95">
        <f>'Прил.№5'!H522</f>
        <v>2104.8</v>
      </c>
    </row>
    <row r="469" spans="1:7" s="8" customFormat="1" ht="33.75">
      <c r="A469" s="9" t="s">
        <v>379</v>
      </c>
      <c r="B469" s="36" t="s">
        <v>161</v>
      </c>
      <c r="C469" s="32"/>
      <c r="D469" s="31" t="s">
        <v>714</v>
      </c>
      <c r="E469" s="95">
        <f aca="true" t="shared" si="65" ref="E469:G470">E470</f>
        <v>10425.059999999998</v>
      </c>
      <c r="F469" s="95">
        <f t="shared" si="65"/>
        <v>10397.4</v>
      </c>
      <c r="G469" s="95">
        <f t="shared" si="65"/>
        <v>10397.4</v>
      </c>
    </row>
    <row r="470" spans="1:7" ht="22.5">
      <c r="A470" s="9" t="s">
        <v>379</v>
      </c>
      <c r="B470" s="84">
        <v>1230000000</v>
      </c>
      <c r="C470" s="33"/>
      <c r="D470" s="39" t="s">
        <v>118</v>
      </c>
      <c r="E470" s="95">
        <f t="shared" si="65"/>
        <v>10425.059999999998</v>
      </c>
      <c r="F470" s="95">
        <f t="shared" si="65"/>
        <v>10397.4</v>
      </c>
      <c r="G470" s="95">
        <f t="shared" si="65"/>
        <v>10397.4</v>
      </c>
    </row>
    <row r="471" spans="1:7" ht="22.5">
      <c r="A471" s="9" t="s">
        <v>379</v>
      </c>
      <c r="B471" s="84">
        <v>1230100000</v>
      </c>
      <c r="C471" s="33"/>
      <c r="D471" s="28" t="s">
        <v>236</v>
      </c>
      <c r="E471" s="95">
        <f>E472+E484+E481</f>
        <v>10425.059999999998</v>
      </c>
      <c r="F471" s="95">
        <f>F472+F484+F481</f>
        <v>10397.4</v>
      </c>
      <c r="G471" s="95">
        <f>G472+G484+G481</f>
        <v>10397.4</v>
      </c>
    </row>
    <row r="472" spans="1:7" ht="12.75">
      <c r="A472" s="9" t="s">
        <v>379</v>
      </c>
      <c r="B472" s="84">
        <v>1230120000</v>
      </c>
      <c r="C472" s="33"/>
      <c r="D472" s="28" t="s">
        <v>670</v>
      </c>
      <c r="E472" s="95">
        <f>E476+E478+E473</f>
        <v>7193.359999999999</v>
      </c>
      <c r="F472" s="95">
        <f>F476+F478+F473</f>
        <v>7165.7</v>
      </c>
      <c r="G472" s="95">
        <f>G476+G478+G473</f>
        <v>7165.7</v>
      </c>
    </row>
    <row r="473" spans="1:7" ht="22.5">
      <c r="A473" s="9" t="s">
        <v>379</v>
      </c>
      <c r="B473" s="84">
        <v>1230120010</v>
      </c>
      <c r="C473" s="33"/>
      <c r="D473" s="28" t="s">
        <v>661</v>
      </c>
      <c r="E473" s="95">
        <f>E474+E475</f>
        <v>1261.4</v>
      </c>
      <c r="F473" s="95">
        <f>F474+F475</f>
        <v>0</v>
      </c>
      <c r="G473" s="95">
        <f>G474+G475</f>
        <v>0</v>
      </c>
    </row>
    <row r="474" spans="1:7" ht="22.5">
      <c r="A474" s="9" t="s">
        <v>379</v>
      </c>
      <c r="B474" s="84">
        <v>1230120010</v>
      </c>
      <c r="C474" s="33">
        <v>600</v>
      </c>
      <c r="D474" s="29" t="s">
        <v>343</v>
      </c>
      <c r="E474" s="95">
        <f>'Прил.№5'!F747</f>
        <v>1254</v>
      </c>
      <c r="F474" s="95">
        <f>'Прил.№5'!G747</f>
        <v>0</v>
      </c>
      <c r="G474" s="95">
        <f>'Прил.№5'!H747</f>
        <v>0</v>
      </c>
    </row>
    <row r="475" spans="1:7" ht="12.75">
      <c r="A475" s="9" t="s">
        <v>379</v>
      </c>
      <c r="B475" s="84">
        <v>1230120010</v>
      </c>
      <c r="C475" s="36" t="s">
        <v>93</v>
      </c>
      <c r="D475" s="28" t="s">
        <v>94</v>
      </c>
      <c r="E475" s="95">
        <f>'Прил.№5'!F748</f>
        <v>7.4</v>
      </c>
      <c r="F475" s="95">
        <f>'Прил.№5'!G748</f>
        <v>0</v>
      </c>
      <c r="G475" s="95">
        <f>'Прил.№5'!H748</f>
        <v>0</v>
      </c>
    </row>
    <row r="476" spans="1:7" ht="12.75">
      <c r="A476" s="9" t="s">
        <v>379</v>
      </c>
      <c r="B476" s="84">
        <v>1230120020</v>
      </c>
      <c r="C476" s="33"/>
      <c r="D476" s="28" t="s">
        <v>235</v>
      </c>
      <c r="E476" s="95">
        <f>E477</f>
        <v>5811.759999999999</v>
      </c>
      <c r="F476" s="95">
        <f>F477</f>
        <v>7165.7</v>
      </c>
      <c r="G476" s="95">
        <f>G477</f>
        <v>7165.7</v>
      </c>
    </row>
    <row r="477" spans="1:7" ht="22.5">
      <c r="A477" s="9" t="s">
        <v>379</v>
      </c>
      <c r="B477" s="84">
        <v>1230120020</v>
      </c>
      <c r="C477" s="33">
        <v>600</v>
      </c>
      <c r="D477" s="29" t="s">
        <v>343</v>
      </c>
      <c r="E477" s="95">
        <f>'Прил.№5'!F750</f>
        <v>5811.759999999999</v>
      </c>
      <c r="F477" s="95">
        <f>'Прил.№5'!G750</f>
        <v>7165.7</v>
      </c>
      <c r="G477" s="95">
        <f>'Прил.№5'!H750</f>
        <v>7165.7</v>
      </c>
    </row>
    <row r="478" spans="1:7" ht="12.75">
      <c r="A478" s="9" t="s">
        <v>379</v>
      </c>
      <c r="B478" s="84">
        <v>1230120030</v>
      </c>
      <c r="C478" s="33"/>
      <c r="D478" s="31" t="s">
        <v>233</v>
      </c>
      <c r="E478" s="95">
        <f aca="true" t="shared" si="66" ref="E478:G479">E479</f>
        <v>120.2</v>
      </c>
      <c r="F478" s="95">
        <f t="shared" si="66"/>
        <v>0</v>
      </c>
      <c r="G478" s="95">
        <f t="shared" si="66"/>
        <v>0</v>
      </c>
    </row>
    <row r="479" spans="1:7" ht="12.75">
      <c r="A479" s="9" t="s">
        <v>379</v>
      </c>
      <c r="B479" s="84">
        <v>1230120030</v>
      </c>
      <c r="C479" s="33"/>
      <c r="D479" s="29" t="s">
        <v>160</v>
      </c>
      <c r="E479" s="95">
        <f t="shared" si="66"/>
        <v>120.2</v>
      </c>
      <c r="F479" s="95">
        <f t="shared" si="66"/>
        <v>0</v>
      </c>
      <c r="G479" s="95">
        <f t="shared" si="66"/>
        <v>0</v>
      </c>
    </row>
    <row r="480" spans="1:7" ht="22.5">
      <c r="A480" s="9" t="s">
        <v>379</v>
      </c>
      <c r="B480" s="84">
        <v>1230120030</v>
      </c>
      <c r="C480" s="33">
        <v>600</v>
      </c>
      <c r="D480" s="29" t="s">
        <v>343</v>
      </c>
      <c r="E480" s="98">
        <f>'Прил.№5'!F753</f>
        <v>120.2</v>
      </c>
      <c r="F480" s="98">
        <f>'Прил.№5'!G753</f>
        <v>0</v>
      </c>
      <c r="G480" s="98">
        <f>'Прил.№5'!H753</f>
        <v>0</v>
      </c>
    </row>
    <row r="481" spans="1:7" ht="33.75">
      <c r="A481" s="9" t="s">
        <v>379</v>
      </c>
      <c r="B481" s="36" t="s">
        <v>550</v>
      </c>
      <c r="C481" s="9"/>
      <c r="D481" s="29" t="s">
        <v>299</v>
      </c>
      <c r="E481" s="98">
        <f aca="true" t="shared" si="67" ref="E481:G482">E482</f>
        <v>32.3</v>
      </c>
      <c r="F481" s="98">
        <f t="shared" si="67"/>
        <v>32.3</v>
      </c>
      <c r="G481" s="98">
        <f t="shared" si="67"/>
        <v>32.3</v>
      </c>
    </row>
    <row r="482" spans="1:7" ht="33.75">
      <c r="A482" s="9" t="s">
        <v>379</v>
      </c>
      <c r="B482" s="36" t="s">
        <v>551</v>
      </c>
      <c r="C482" s="9"/>
      <c r="D482" s="28" t="s">
        <v>793</v>
      </c>
      <c r="E482" s="98">
        <f t="shared" si="67"/>
        <v>32.3</v>
      </c>
      <c r="F482" s="98">
        <f t="shared" si="67"/>
        <v>32.3</v>
      </c>
      <c r="G482" s="98">
        <f t="shared" si="67"/>
        <v>32.3</v>
      </c>
    </row>
    <row r="483" spans="1:7" ht="22.5">
      <c r="A483" s="9" t="s">
        <v>379</v>
      </c>
      <c r="B483" s="36" t="s">
        <v>551</v>
      </c>
      <c r="C483" s="9" t="s">
        <v>95</v>
      </c>
      <c r="D483" s="29" t="s">
        <v>325</v>
      </c>
      <c r="E483" s="98">
        <f>'Прил.№5'!F756</f>
        <v>32.3</v>
      </c>
      <c r="F483" s="98">
        <f>'Прил.№5'!G756</f>
        <v>32.3</v>
      </c>
      <c r="G483" s="98">
        <f>'Прил.№5'!H756</f>
        <v>32.3</v>
      </c>
    </row>
    <row r="484" spans="1:7" ht="22.5">
      <c r="A484" s="9" t="s">
        <v>379</v>
      </c>
      <c r="B484" s="84">
        <v>1230110000</v>
      </c>
      <c r="C484" s="32"/>
      <c r="D484" s="28" t="s">
        <v>262</v>
      </c>
      <c r="E484" s="98">
        <f>E485+E487+E489</f>
        <v>3199.3999999999996</v>
      </c>
      <c r="F484" s="98">
        <f>F485+F487+F489</f>
        <v>3199.4</v>
      </c>
      <c r="G484" s="98">
        <f>G485+G487+G489</f>
        <v>3199.4</v>
      </c>
    </row>
    <row r="485" spans="1:7" ht="33.75">
      <c r="A485" s="9" t="s">
        <v>379</v>
      </c>
      <c r="B485" s="84">
        <v>1230110690</v>
      </c>
      <c r="C485" s="32"/>
      <c r="D485" s="29" t="s">
        <v>530</v>
      </c>
      <c r="E485" s="98">
        <f>E486</f>
        <v>3199.3999999999996</v>
      </c>
      <c r="F485" s="98">
        <f>F486</f>
        <v>3199.4</v>
      </c>
      <c r="G485" s="98">
        <f>G486</f>
        <v>3199.4</v>
      </c>
    </row>
    <row r="486" spans="1:7" ht="21" customHeight="1">
      <c r="A486" s="9" t="s">
        <v>379</v>
      </c>
      <c r="B486" s="84">
        <v>1230110690</v>
      </c>
      <c r="C486" s="33">
        <v>600</v>
      </c>
      <c r="D486" s="29" t="s">
        <v>343</v>
      </c>
      <c r="E486" s="98">
        <f>'Прил.№5'!F759</f>
        <v>3199.3999999999996</v>
      </c>
      <c r="F486" s="98">
        <f>'Прил.№5'!G759</f>
        <v>3199.4</v>
      </c>
      <c r="G486" s="98">
        <f>'Прил.№5'!H759</f>
        <v>3199.4</v>
      </c>
    </row>
    <row r="487" spans="1:7" ht="33.75" hidden="1">
      <c r="A487" s="9" t="s">
        <v>379</v>
      </c>
      <c r="B487" s="84">
        <v>1230110920</v>
      </c>
      <c r="C487" s="32"/>
      <c r="D487" s="29" t="s">
        <v>527</v>
      </c>
      <c r="E487" s="98">
        <f>E488</f>
        <v>0</v>
      </c>
      <c r="F487" s="98">
        <f>F488</f>
        <v>0</v>
      </c>
      <c r="G487" s="98">
        <f>G488</f>
        <v>0</v>
      </c>
    </row>
    <row r="488" spans="1:7" ht="22.5" hidden="1">
      <c r="A488" s="9" t="s">
        <v>379</v>
      </c>
      <c r="B488" s="84">
        <v>1230110920</v>
      </c>
      <c r="C488" s="32">
        <v>600</v>
      </c>
      <c r="D488" s="29" t="s">
        <v>325</v>
      </c>
      <c r="E488" s="98">
        <f>'Прил.№5'!F761</f>
        <v>0</v>
      </c>
      <c r="F488" s="98">
        <f>'Прил.№5'!G761</f>
        <v>0</v>
      </c>
      <c r="G488" s="98">
        <f>'Прил.№5'!H761</f>
        <v>0</v>
      </c>
    </row>
    <row r="489" spans="1:7" ht="33.75" hidden="1">
      <c r="A489" s="9" t="s">
        <v>379</v>
      </c>
      <c r="B489" s="84">
        <v>1230111390</v>
      </c>
      <c r="C489" s="32"/>
      <c r="D489" s="29" t="s">
        <v>663</v>
      </c>
      <c r="E489" s="98">
        <f>E490</f>
        <v>0</v>
      </c>
      <c r="F489" s="98">
        <f>F490</f>
        <v>0</v>
      </c>
      <c r="G489" s="98">
        <f>G490</f>
        <v>0</v>
      </c>
    </row>
    <row r="490" spans="1:7" ht="22.5" hidden="1">
      <c r="A490" s="9" t="s">
        <v>379</v>
      </c>
      <c r="B490" s="84">
        <v>1230111390</v>
      </c>
      <c r="C490" s="32">
        <v>600</v>
      </c>
      <c r="D490" s="29" t="s">
        <v>325</v>
      </c>
      <c r="E490" s="98">
        <f>'Прил.№5'!F763</f>
        <v>0</v>
      </c>
      <c r="F490" s="98">
        <f>'Прил.№5'!G763</f>
        <v>0</v>
      </c>
      <c r="G490" s="98">
        <f>'Прил.№5'!H763</f>
        <v>0</v>
      </c>
    </row>
    <row r="491" spans="1:7" ht="22.5">
      <c r="A491" s="34" t="s">
        <v>34</v>
      </c>
      <c r="B491" s="35"/>
      <c r="C491" s="10"/>
      <c r="D491" s="17" t="str">
        <f>'Прил.№5'!E764</f>
        <v>Профессиональная подготовка, переподготовка и повышение квалификации</v>
      </c>
      <c r="E491" s="93">
        <f>E492+E498</f>
        <v>170</v>
      </c>
      <c r="F491" s="93">
        <f>F492+F498</f>
        <v>170</v>
      </c>
      <c r="G491" s="93">
        <f>G492+G498</f>
        <v>170</v>
      </c>
    </row>
    <row r="492" spans="1:7" ht="22.5">
      <c r="A492" s="9" t="s">
        <v>34</v>
      </c>
      <c r="B492" s="36" t="s">
        <v>254</v>
      </c>
      <c r="C492" s="9"/>
      <c r="D492" s="29" t="s">
        <v>671</v>
      </c>
      <c r="E492" s="95">
        <f aca="true" t="shared" si="68" ref="E492:G496">E493</f>
        <v>100</v>
      </c>
      <c r="F492" s="95">
        <f t="shared" si="68"/>
        <v>100</v>
      </c>
      <c r="G492" s="95">
        <f t="shared" si="68"/>
        <v>100</v>
      </c>
    </row>
    <row r="493" spans="1:7" ht="33.75">
      <c r="A493" s="9" t="s">
        <v>34</v>
      </c>
      <c r="B493" s="36" t="s">
        <v>265</v>
      </c>
      <c r="C493" s="9"/>
      <c r="D493" s="39" t="s">
        <v>678</v>
      </c>
      <c r="E493" s="95">
        <f t="shared" si="68"/>
        <v>100</v>
      </c>
      <c r="F493" s="95">
        <f t="shared" si="68"/>
        <v>100</v>
      </c>
      <c r="G493" s="95">
        <f t="shared" si="68"/>
        <v>100</v>
      </c>
    </row>
    <row r="494" spans="1:7" ht="22.5">
      <c r="A494" s="9" t="s">
        <v>34</v>
      </c>
      <c r="B494" s="36" t="s">
        <v>307</v>
      </c>
      <c r="C494" s="9"/>
      <c r="D494" s="29" t="s">
        <v>696</v>
      </c>
      <c r="E494" s="95">
        <f t="shared" si="68"/>
        <v>100</v>
      </c>
      <c r="F494" s="95">
        <f t="shared" si="68"/>
        <v>100</v>
      </c>
      <c r="G494" s="95">
        <f t="shared" si="68"/>
        <v>100</v>
      </c>
    </row>
    <row r="495" spans="1:7" ht="12.75">
      <c r="A495" s="9" t="s">
        <v>34</v>
      </c>
      <c r="B495" s="36" t="s">
        <v>308</v>
      </c>
      <c r="C495" s="9"/>
      <c r="D495" s="28" t="s">
        <v>670</v>
      </c>
      <c r="E495" s="95">
        <f t="shared" si="68"/>
        <v>100</v>
      </c>
      <c r="F495" s="95">
        <f t="shared" si="68"/>
        <v>100</v>
      </c>
      <c r="G495" s="95">
        <f t="shared" si="68"/>
        <v>100</v>
      </c>
    </row>
    <row r="496" spans="1:7" ht="22.5">
      <c r="A496" s="9" t="s">
        <v>34</v>
      </c>
      <c r="B496" s="36" t="s">
        <v>309</v>
      </c>
      <c r="C496" s="9"/>
      <c r="D496" s="29" t="s">
        <v>340</v>
      </c>
      <c r="E496" s="95">
        <f>E497</f>
        <v>100</v>
      </c>
      <c r="F496" s="95">
        <f t="shared" si="68"/>
        <v>100</v>
      </c>
      <c r="G496" s="95">
        <f t="shared" si="68"/>
        <v>100</v>
      </c>
    </row>
    <row r="497" spans="1:7" ht="22.5">
      <c r="A497" s="9" t="s">
        <v>34</v>
      </c>
      <c r="B497" s="36" t="s">
        <v>309</v>
      </c>
      <c r="C497" s="9" t="s">
        <v>64</v>
      </c>
      <c r="D497" s="29" t="s">
        <v>381</v>
      </c>
      <c r="E497" s="95">
        <f>'Прил.№5'!F289+'Прил.№5'!F845+'Прил.№5'!F434</f>
        <v>100</v>
      </c>
      <c r="F497" s="95">
        <f>'Прил.№5'!G289+'Прил.№5'!G845+'Прил.№5'!G434</f>
        <v>100</v>
      </c>
      <c r="G497" s="95">
        <f>'Прил.№5'!H289+'Прил.№5'!H845+'Прил.№5'!H434</f>
        <v>100</v>
      </c>
    </row>
    <row r="498" spans="1:7" s="5" customFormat="1" ht="33.75">
      <c r="A498" s="9" t="s">
        <v>34</v>
      </c>
      <c r="B498" s="84">
        <v>1200000000</v>
      </c>
      <c r="C498" s="10"/>
      <c r="D498" s="31" t="s">
        <v>714</v>
      </c>
      <c r="E498" s="95">
        <f aca="true" t="shared" si="69" ref="E498:G502">E499</f>
        <v>70</v>
      </c>
      <c r="F498" s="95">
        <f t="shared" si="69"/>
        <v>70</v>
      </c>
      <c r="G498" s="95">
        <f t="shared" si="69"/>
        <v>70</v>
      </c>
    </row>
    <row r="499" spans="1:7" ht="22.5">
      <c r="A499" s="9" t="s">
        <v>34</v>
      </c>
      <c r="B499" s="84">
        <v>1240000000</v>
      </c>
      <c r="C499" s="6"/>
      <c r="D499" s="40" t="s">
        <v>97</v>
      </c>
      <c r="E499" s="95">
        <f t="shared" si="69"/>
        <v>70</v>
      </c>
      <c r="F499" s="95">
        <f t="shared" si="69"/>
        <v>70</v>
      </c>
      <c r="G499" s="95">
        <f t="shared" si="69"/>
        <v>70</v>
      </c>
    </row>
    <row r="500" spans="1:7" ht="22.5">
      <c r="A500" s="9" t="s">
        <v>34</v>
      </c>
      <c r="B500" s="84">
        <v>1240100000</v>
      </c>
      <c r="C500" s="6"/>
      <c r="D500" s="28" t="s">
        <v>237</v>
      </c>
      <c r="E500" s="95">
        <f t="shared" si="69"/>
        <v>70</v>
      </c>
      <c r="F500" s="95">
        <f t="shared" si="69"/>
        <v>70</v>
      </c>
      <c r="G500" s="95">
        <f t="shared" si="69"/>
        <v>70</v>
      </c>
    </row>
    <row r="501" spans="1:7" ht="12.75">
      <c r="A501" s="9" t="s">
        <v>34</v>
      </c>
      <c r="B501" s="84">
        <v>1240120000</v>
      </c>
      <c r="C501" s="6"/>
      <c r="D501" s="28" t="s">
        <v>670</v>
      </c>
      <c r="E501" s="95">
        <f t="shared" si="69"/>
        <v>70</v>
      </c>
      <c r="F501" s="95">
        <f t="shared" si="69"/>
        <v>70</v>
      </c>
      <c r="G501" s="95">
        <f t="shared" si="69"/>
        <v>70</v>
      </c>
    </row>
    <row r="502" spans="1:7" ht="22.5">
      <c r="A502" s="9" t="s">
        <v>34</v>
      </c>
      <c r="B502" s="84">
        <v>1240120010</v>
      </c>
      <c r="C502" s="6"/>
      <c r="D502" s="28" t="s">
        <v>98</v>
      </c>
      <c r="E502" s="95">
        <f>E503</f>
        <v>70</v>
      </c>
      <c r="F502" s="95">
        <f t="shared" si="69"/>
        <v>70</v>
      </c>
      <c r="G502" s="95">
        <f t="shared" si="69"/>
        <v>70</v>
      </c>
    </row>
    <row r="503" spans="1:7" ht="22.5">
      <c r="A503" s="9" t="s">
        <v>34</v>
      </c>
      <c r="B503" s="84">
        <v>1240120010</v>
      </c>
      <c r="C503" s="33">
        <v>600</v>
      </c>
      <c r="D503" s="29" t="s">
        <v>343</v>
      </c>
      <c r="E503" s="95">
        <f>'Прил.№5'!F770</f>
        <v>70</v>
      </c>
      <c r="F503" s="95">
        <f>'Прил.№5'!G770</f>
        <v>70</v>
      </c>
      <c r="G503" s="95">
        <f>'Прил.№5'!H770</f>
        <v>70</v>
      </c>
    </row>
    <row r="504" spans="1:7" ht="12.75">
      <c r="A504" s="34" t="s">
        <v>8</v>
      </c>
      <c r="B504" s="84"/>
      <c r="C504" s="10"/>
      <c r="D504" s="17" t="s">
        <v>21</v>
      </c>
      <c r="E504" s="93">
        <f>E505+E539</f>
        <v>430</v>
      </c>
      <c r="F504" s="93">
        <f>F505+F539</f>
        <v>470</v>
      </c>
      <c r="G504" s="93">
        <f>G505+G539</f>
        <v>470</v>
      </c>
    </row>
    <row r="505" spans="1:7" ht="22.5">
      <c r="A505" s="9" t="s">
        <v>8</v>
      </c>
      <c r="B505" s="36" t="s">
        <v>314</v>
      </c>
      <c r="C505" s="9"/>
      <c r="D505" s="29" t="s">
        <v>706</v>
      </c>
      <c r="E505" s="95">
        <f>E506+E515+E529+E534</f>
        <v>180</v>
      </c>
      <c r="F505" s="95">
        <f>F506+F515+F529+F534</f>
        <v>220</v>
      </c>
      <c r="G505" s="95">
        <f>G506+G515+G529+G534</f>
        <v>220</v>
      </c>
    </row>
    <row r="506" spans="1:7" ht="12.75">
      <c r="A506" s="9" t="s">
        <v>8</v>
      </c>
      <c r="B506" s="36" t="s">
        <v>178</v>
      </c>
      <c r="C506" s="9"/>
      <c r="D506" s="40" t="s">
        <v>352</v>
      </c>
      <c r="E506" s="95">
        <f>E507+E511</f>
        <v>25</v>
      </c>
      <c r="F506" s="95">
        <f>F507+F511</f>
        <v>40</v>
      </c>
      <c r="G506" s="95">
        <f>G507+G511</f>
        <v>40</v>
      </c>
    </row>
    <row r="507" spans="1:7" ht="22.5">
      <c r="A507" s="9" t="s">
        <v>8</v>
      </c>
      <c r="B507" s="36" t="s">
        <v>179</v>
      </c>
      <c r="C507" s="9"/>
      <c r="D507" s="29" t="s">
        <v>171</v>
      </c>
      <c r="E507" s="95">
        <f>E508</f>
        <v>22</v>
      </c>
      <c r="F507" s="95">
        <f>F508</f>
        <v>35</v>
      </c>
      <c r="G507" s="95">
        <f>G508</f>
        <v>35</v>
      </c>
    </row>
    <row r="508" spans="1:7" ht="12.75">
      <c r="A508" s="9" t="s">
        <v>8</v>
      </c>
      <c r="B508" s="36" t="s">
        <v>180</v>
      </c>
      <c r="C508" s="9"/>
      <c r="D508" s="28" t="s">
        <v>670</v>
      </c>
      <c r="E508" s="95">
        <f aca="true" t="shared" si="70" ref="E508:G509">E509</f>
        <v>22</v>
      </c>
      <c r="F508" s="95">
        <f t="shared" si="70"/>
        <v>35</v>
      </c>
      <c r="G508" s="95">
        <f t="shared" si="70"/>
        <v>35</v>
      </c>
    </row>
    <row r="509" spans="1:7" ht="33.75">
      <c r="A509" s="9" t="s">
        <v>8</v>
      </c>
      <c r="B509" s="36" t="s">
        <v>181</v>
      </c>
      <c r="C509" s="9"/>
      <c r="D509" s="29" t="s">
        <v>172</v>
      </c>
      <c r="E509" s="95">
        <f t="shared" si="70"/>
        <v>22</v>
      </c>
      <c r="F509" s="95">
        <f t="shared" si="70"/>
        <v>35</v>
      </c>
      <c r="G509" s="95">
        <f t="shared" si="70"/>
        <v>35</v>
      </c>
    </row>
    <row r="510" spans="1:7" ht="22.5">
      <c r="A510" s="9" t="s">
        <v>8</v>
      </c>
      <c r="B510" s="36" t="s">
        <v>181</v>
      </c>
      <c r="C510" s="9" t="s">
        <v>64</v>
      </c>
      <c r="D510" s="29" t="s">
        <v>381</v>
      </c>
      <c r="E510" s="95">
        <f>'Прил.№5'!F529</f>
        <v>22</v>
      </c>
      <c r="F510" s="95">
        <f>'Прил.№5'!G529</f>
        <v>35</v>
      </c>
      <c r="G510" s="95">
        <f>'Прил.№5'!H529</f>
        <v>35</v>
      </c>
    </row>
    <row r="511" spans="1:7" ht="22.5">
      <c r="A511" s="9" t="s">
        <v>8</v>
      </c>
      <c r="B511" s="36" t="s">
        <v>565</v>
      </c>
      <c r="C511" s="9"/>
      <c r="D511" s="29" t="s">
        <v>566</v>
      </c>
      <c r="E511" s="95">
        <f>E512</f>
        <v>3</v>
      </c>
      <c r="F511" s="95">
        <f aca="true" t="shared" si="71" ref="F511:G513">F512</f>
        <v>5</v>
      </c>
      <c r="G511" s="95">
        <f t="shared" si="71"/>
        <v>5</v>
      </c>
    </row>
    <row r="512" spans="1:7" ht="12.75">
      <c r="A512" s="9" t="s">
        <v>8</v>
      </c>
      <c r="B512" s="36" t="s">
        <v>567</v>
      </c>
      <c r="C512" s="9"/>
      <c r="D512" s="28" t="s">
        <v>670</v>
      </c>
      <c r="E512" s="95">
        <f>E513</f>
        <v>3</v>
      </c>
      <c r="F512" s="95">
        <f t="shared" si="71"/>
        <v>5</v>
      </c>
      <c r="G512" s="95">
        <f t="shared" si="71"/>
        <v>5</v>
      </c>
    </row>
    <row r="513" spans="1:7" ht="45">
      <c r="A513" s="9" t="s">
        <v>8</v>
      </c>
      <c r="B513" s="36" t="s">
        <v>568</v>
      </c>
      <c r="C513" s="9"/>
      <c r="D513" s="29" t="s">
        <v>569</v>
      </c>
      <c r="E513" s="95">
        <f>E514</f>
        <v>3</v>
      </c>
      <c r="F513" s="95">
        <f t="shared" si="71"/>
        <v>5</v>
      </c>
      <c r="G513" s="95">
        <f t="shared" si="71"/>
        <v>5</v>
      </c>
    </row>
    <row r="514" spans="1:7" ht="22.5">
      <c r="A514" s="9" t="s">
        <v>8</v>
      </c>
      <c r="B514" s="36" t="s">
        <v>568</v>
      </c>
      <c r="C514" s="9" t="s">
        <v>64</v>
      </c>
      <c r="D514" s="29" t="s">
        <v>381</v>
      </c>
      <c r="E514" s="95">
        <f>'Прил.№5'!F533</f>
        <v>3</v>
      </c>
      <c r="F514" s="95">
        <f>'Прил.№5'!G533</f>
        <v>5</v>
      </c>
      <c r="G514" s="95">
        <f>'Прил.№5'!H533</f>
        <v>5</v>
      </c>
    </row>
    <row r="515" spans="1:7" ht="33.75">
      <c r="A515" s="9" t="s">
        <v>8</v>
      </c>
      <c r="B515" s="36" t="s">
        <v>182</v>
      </c>
      <c r="C515" s="9"/>
      <c r="D515" s="40" t="s">
        <v>184</v>
      </c>
      <c r="E515" s="95">
        <f>E516+E521+E525</f>
        <v>145</v>
      </c>
      <c r="F515" s="95">
        <f>F516+F521+F525</f>
        <v>170</v>
      </c>
      <c r="G515" s="95">
        <f>G516+G521+G525</f>
        <v>170</v>
      </c>
    </row>
    <row r="516" spans="1:7" ht="22.5">
      <c r="A516" s="9" t="s">
        <v>8</v>
      </c>
      <c r="B516" s="36" t="s">
        <v>183</v>
      </c>
      <c r="C516" s="9"/>
      <c r="D516" s="29" t="s">
        <v>185</v>
      </c>
      <c r="E516" s="95">
        <f aca="true" t="shared" si="72" ref="E516:G517">E517</f>
        <v>70</v>
      </c>
      <c r="F516" s="95">
        <f t="shared" si="72"/>
        <v>90</v>
      </c>
      <c r="G516" s="95">
        <f t="shared" si="72"/>
        <v>90</v>
      </c>
    </row>
    <row r="517" spans="1:7" ht="12.75">
      <c r="A517" s="9" t="s">
        <v>8</v>
      </c>
      <c r="B517" s="36" t="s">
        <v>126</v>
      </c>
      <c r="C517" s="9"/>
      <c r="D517" s="28" t="s">
        <v>670</v>
      </c>
      <c r="E517" s="95">
        <f t="shared" si="72"/>
        <v>70</v>
      </c>
      <c r="F517" s="95">
        <f t="shared" si="72"/>
        <v>90</v>
      </c>
      <c r="G517" s="95">
        <f t="shared" si="72"/>
        <v>90</v>
      </c>
    </row>
    <row r="518" spans="1:7" ht="33" customHeight="1">
      <c r="A518" s="9" t="s">
        <v>8</v>
      </c>
      <c r="B518" s="36" t="s">
        <v>127</v>
      </c>
      <c r="C518" s="9"/>
      <c r="D518" s="29" t="s">
        <v>186</v>
      </c>
      <c r="E518" s="98">
        <f>E520+E519</f>
        <v>70</v>
      </c>
      <c r="F518" s="98">
        <f>F520+F519</f>
        <v>90</v>
      </c>
      <c r="G518" s="98">
        <f>G520+G519</f>
        <v>90</v>
      </c>
    </row>
    <row r="519" spans="1:7" ht="45" hidden="1">
      <c r="A519" s="9" t="s">
        <v>8</v>
      </c>
      <c r="B519" s="36" t="s">
        <v>127</v>
      </c>
      <c r="C519" s="9" t="s">
        <v>62</v>
      </c>
      <c r="D519" s="29" t="s">
        <v>63</v>
      </c>
      <c r="E519" s="98">
        <f>'Прил.№5'!F538</f>
        <v>0</v>
      </c>
      <c r="F519" s="98">
        <f>'Прил.№5'!G538</f>
        <v>0</v>
      </c>
      <c r="G519" s="98">
        <f>'Прил.№5'!H538</f>
        <v>0</v>
      </c>
    </row>
    <row r="520" spans="1:7" ht="22.5">
      <c r="A520" s="9" t="s">
        <v>8</v>
      </c>
      <c r="B520" s="36" t="s">
        <v>127</v>
      </c>
      <c r="C520" s="9" t="s">
        <v>64</v>
      </c>
      <c r="D520" s="29" t="s">
        <v>381</v>
      </c>
      <c r="E520" s="98">
        <f>'Прил.№5'!F539</f>
        <v>70</v>
      </c>
      <c r="F520" s="98">
        <f>'Прил.№5'!G539</f>
        <v>90</v>
      </c>
      <c r="G520" s="98">
        <f>'Прил.№5'!H539</f>
        <v>90</v>
      </c>
    </row>
    <row r="521" spans="1:7" ht="12.75">
      <c r="A521" s="9" t="s">
        <v>8</v>
      </c>
      <c r="B521" s="36" t="s">
        <v>128</v>
      </c>
      <c r="C521" s="9"/>
      <c r="D521" s="29" t="s">
        <v>187</v>
      </c>
      <c r="E521" s="98">
        <f aca="true" t="shared" si="73" ref="E521:G523">E522</f>
        <v>10</v>
      </c>
      <c r="F521" s="98">
        <f t="shared" si="73"/>
        <v>10</v>
      </c>
      <c r="G521" s="98">
        <f t="shared" si="73"/>
        <v>10</v>
      </c>
    </row>
    <row r="522" spans="1:7" ht="12.75">
      <c r="A522" s="9" t="s">
        <v>8</v>
      </c>
      <c r="B522" s="36" t="s">
        <v>129</v>
      </c>
      <c r="C522" s="9"/>
      <c r="D522" s="28" t="s">
        <v>670</v>
      </c>
      <c r="E522" s="98">
        <f t="shared" si="73"/>
        <v>10</v>
      </c>
      <c r="F522" s="98">
        <f t="shared" si="73"/>
        <v>10</v>
      </c>
      <c r="G522" s="98">
        <f t="shared" si="73"/>
        <v>10</v>
      </c>
    </row>
    <row r="523" spans="1:7" ht="12.75">
      <c r="A523" s="9" t="s">
        <v>8</v>
      </c>
      <c r="B523" s="36" t="s">
        <v>130</v>
      </c>
      <c r="C523" s="9"/>
      <c r="D523" s="29" t="s">
        <v>188</v>
      </c>
      <c r="E523" s="98">
        <f>E524</f>
        <v>10</v>
      </c>
      <c r="F523" s="98">
        <f t="shared" si="73"/>
        <v>10</v>
      </c>
      <c r="G523" s="98">
        <f t="shared" si="73"/>
        <v>10</v>
      </c>
    </row>
    <row r="524" spans="1:7" ht="22.5">
      <c r="A524" s="9" t="s">
        <v>8</v>
      </c>
      <c r="B524" s="36" t="s">
        <v>130</v>
      </c>
      <c r="C524" s="9" t="s">
        <v>64</v>
      </c>
      <c r="D524" s="29" t="s">
        <v>381</v>
      </c>
      <c r="E524" s="98">
        <f>'Прил.№5'!F543</f>
        <v>10</v>
      </c>
      <c r="F524" s="98">
        <f>'Прил.№5'!G543</f>
        <v>10</v>
      </c>
      <c r="G524" s="98">
        <f>'Прил.№5'!H543</f>
        <v>10</v>
      </c>
    </row>
    <row r="525" spans="1:7" ht="22.5">
      <c r="A525" s="9" t="s">
        <v>8</v>
      </c>
      <c r="B525" s="36" t="s">
        <v>240</v>
      </c>
      <c r="C525" s="9"/>
      <c r="D525" s="29" t="s">
        <v>241</v>
      </c>
      <c r="E525" s="98">
        <f>E526</f>
        <v>65</v>
      </c>
      <c r="F525" s="98">
        <f aca="true" t="shared" si="74" ref="F525:G527">F526</f>
        <v>70</v>
      </c>
      <c r="G525" s="98">
        <f t="shared" si="74"/>
        <v>70</v>
      </c>
    </row>
    <row r="526" spans="1:7" ht="12.75">
      <c r="A526" s="9" t="s">
        <v>8</v>
      </c>
      <c r="B526" s="36" t="s">
        <v>224</v>
      </c>
      <c r="C526" s="9"/>
      <c r="D526" s="28" t="s">
        <v>670</v>
      </c>
      <c r="E526" s="98">
        <f>E527</f>
        <v>65</v>
      </c>
      <c r="F526" s="98">
        <f t="shared" si="74"/>
        <v>70</v>
      </c>
      <c r="G526" s="98">
        <f t="shared" si="74"/>
        <v>70</v>
      </c>
    </row>
    <row r="527" spans="1:7" ht="12.75">
      <c r="A527" s="9" t="s">
        <v>8</v>
      </c>
      <c r="B527" s="36" t="s">
        <v>225</v>
      </c>
      <c r="C527" s="9"/>
      <c r="D527" s="29" t="s">
        <v>226</v>
      </c>
      <c r="E527" s="98">
        <f>E528</f>
        <v>65</v>
      </c>
      <c r="F527" s="98">
        <f t="shared" si="74"/>
        <v>70</v>
      </c>
      <c r="G527" s="98">
        <f t="shared" si="74"/>
        <v>70</v>
      </c>
    </row>
    <row r="528" spans="1:7" ht="22.5">
      <c r="A528" s="9" t="s">
        <v>8</v>
      </c>
      <c r="B528" s="36" t="s">
        <v>225</v>
      </c>
      <c r="C528" s="9" t="s">
        <v>64</v>
      </c>
      <c r="D528" s="29" t="s">
        <v>381</v>
      </c>
      <c r="E528" s="98">
        <f>'Прил.№5'!F547</f>
        <v>65</v>
      </c>
      <c r="F528" s="98">
        <f>'Прил.№5'!G547</f>
        <v>70</v>
      </c>
      <c r="G528" s="98">
        <f>'Прил.№5'!H547</f>
        <v>70</v>
      </c>
    </row>
    <row r="529" spans="1:7" ht="33.75">
      <c r="A529" s="9" t="s">
        <v>8</v>
      </c>
      <c r="B529" s="36" t="s">
        <v>570</v>
      </c>
      <c r="C529" s="9"/>
      <c r="D529" s="40" t="s">
        <v>827</v>
      </c>
      <c r="E529" s="98">
        <f>E530</f>
        <v>5</v>
      </c>
      <c r="F529" s="98">
        <f aca="true" t="shared" si="75" ref="F529:G532">F530</f>
        <v>5</v>
      </c>
      <c r="G529" s="98">
        <f t="shared" si="75"/>
        <v>5</v>
      </c>
    </row>
    <row r="530" spans="1:7" ht="22.5">
      <c r="A530" s="9" t="s">
        <v>8</v>
      </c>
      <c r="B530" s="36" t="s">
        <v>571</v>
      </c>
      <c r="C530" s="9"/>
      <c r="D530" s="29" t="s">
        <v>828</v>
      </c>
      <c r="E530" s="98">
        <f>E531</f>
        <v>5</v>
      </c>
      <c r="F530" s="98">
        <f t="shared" si="75"/>
        <v>5</v>
      </c>
      <c r="G530" s="98">
        <f t="shared" si="75"/>
        <v>5</v>
      </c>
    </row>
    <row r="531" spans="1:7" ht="12.75">
      <c r="A531" s="9" t="s">
        <v>8</v>
      </c>
      <c r="B531" s="36" t="s">
        <v>572</v>
      </c>
      <c r="C531" s="9"/>
      <c r="D531" s="28" t="s">
        <v>670</v>
      </c>
      <c r="E531" s="98">
        <f>E532</f>
        <v>5</v>
      </c>
      <c r="F531" s="98">
        <f t="shared" si="75"/>
        <v>5</v>
      </c>
      <c r="G531" s="98">
        <f t="shared" si="75"/>
        <v>5</v>
      </c>
    </row>
    <row r="532" spans="1:7" ht="45">
      <c r="A532" s="9" t="s">
        <v>8</v>
      </c>
      <c r="B532" s="36" t="s">
        <v>573</v>
      </c>
      <c r="C532" s="9"/>
      <c r="D532" s="29" t="s">
        <v>578</v>
      </c>
      <c r="E532" s="98">
        <f>E533</f>
        <v>5</v>
      </c>
      <c r="F532" s="98">
        <f t="shared" si="75"/>
        <v>5</v>
      </c>
      <c r="G532" s="98">
        <f t="shared" si="75"/>
        <v>5</v>
      </c>
    </row>
    <row r="533" spans="1:7" ht="22.5">
      <c r="A533" s="9" t="s">
        <v>8</v>
      </c>
      <c r="B533" s="36" t="s">
        <v>573</v>
      </c>
      <c r="C533" s="9" t="s">
        <v>64</v>
      </c>
      <c r="D533" s="29" t="s">
        <v>381</v>
      </c>
      <c r="E533" s="98">
        <f>'Прил.№5'!F552</f>
        <v>5</v>
      </c>
      <c r="F533" s="98">
        <f>'Прил.№5'!G552</f>
        <v>5</v>
      </c>
      <c r="G533" s="98">
        <f>'Прил.№5'!H552</f>
        <v>5</v>
      </c>
    </row>
    <row r="534" spans="1:7" ht="22.5">
      <c r="A534" s="9" t="s">
        <v>8</v>
      </c>
      <c r="B534" s="36" t="s">
        <v>574</v>
      </c>
      <c r="C534" s="9"/>
      <c r="D534" s="40" t="s">
        <v>829</v>
      </c>
      <c r="E534" s="98">
        <f>E535</f>
        <v>5</v>
      </c>
      <c r="F534" s="98">
        <f aca="true" t="shared" si="76" ref="F534:G537">F535</f>
        <v>5</v>
      </c>
      <c r="G534" s="98">
        <f t="shared" si="76"/>
        <v>5</v>
      </c>
    </row>
    <row r="535" spans="1:7" ht="33.75">
      <c r="A535" s="9" t="s">
        <v>8</v>
      </c>
      <c r="B535" s="36" t="s">
        <v>575</v>
      </c>
      <c r="C535" s="9"/>
      <c r="D535" s="29" t="s">
        <v>826</v>
      </c>
      <c r="E535" s="98">
        <f>E536</f>
        <v>5</v>
      </c>
      <c r="F535" s="98">
        <f t="shared" si="76"/>
        <v>5</v>
      </c>
      <c r="G535" s="98">
        <f t="shared" si="76"/>
        <v>5</v>
      </c>
    </row>
    <row r="536" spans="1:7" ht="12.75">
      <c r="A536" s="9" t="s">
        <v>8</v>
      </c>
      <c r="B536" s="36" t="s">
        <v>576</v>
      </c>
      <c r="C536" s="9"/>
      <c r="D536" s="28" t="s">
        <v>670</v>
      </c>
      <c r="E536" s="98">
        <f>E537</f>
        <v>5</v>
      </c>
      <c r="F536" s="98">
        <f t="shared" si="76"/>
        <v>5</v>
      </c>
      <c r="G536" s="98">
        <f t="shared" si="76"/>
        <v>5</v>
      </c>
    </row>
    <row r="537" spans="1:7" ht="12.75">
      <c r="A537" s="9" t="s">
        <v>8</v>
      </c>
      <c r="B537" s="36" t="s">
        <v>577</v>
      </c>
      <c r="C537" s="9"/>
      <c r="D537" s="29" t="s">
        <v>579</v>
      </c>
      <c r="E537" s="98">
        <f>E538</f>
        <v>5</v>
      </c>
      <c r="F537" s="98">
        <f t="shared" si="76"/>
        <v>5</v>
      </c>
      <c r="G537" s="98">
        <f t="shared" si="76"/>
        <v>5</v>
      </c>
    </row>
    <row r="538" spans="1:7" ht="22.5">
      <c r="A538" s="9" t="s">
        <v>8</v>
      </c>
      <c r="B538" s="36" t="s">
        <v>577</v>
      </c>
      <c r="C538" s="9" t="s">
        <v>64</v>
      </c>
      <c r="D538" s="29" t="s">
        <v>381</v>
      </c>
      <c r="E538" s="98">
        <f>'Прил.№5'!F557</f>
        <v>5</v>
      </c>
      <c r="F538" s="98">
        <f>'Прил.№5'!G557</f>
        <v>5</v>
      </c>
      <c r="G538" s="98">
        <f>'Прил.№5'!H557</f>
        <v>5</v>
      </c>
    </row>
    <row r="539" spans="1:7" ht="33.75">
      <c r="A539" s="9" t="s">
        <v>8</v>
      </c>
      <c r="B539" s="84">
        <v>1200000000</v>
      </c>
      <c r="C539" s="9"/>
      <c r="D539" s="31" t="s">
        <v>714</v>
      </c>
      <c r="E539" s="98">
        <f aca="true" t="shared" si="77" ref="E539:G540">E540</f>
        <v>250</v>
      </c>
      <c r="F539" s="98">
        <f t="shared" si="77"/>
        <v>250</v>
      </c>
      <c r="G539" s="98">
        <f t="shared" si="77"/>
        <v>250</v>
      </c>
    </row>
    <row r="540" spans="1:7" ht="22.5">
      <c r="A540" s="9" t="s">
        <v>8</v>
      </c>
      <c r="B540" s="84">
        <v>1250000000</v>
      </c>
      <c r="C540" s="9"/>
      <c r="D540" s="41" t="s">
        <v>119</v>
      </c>
      <c r="E540" s="98">
        <f t="shared" si="77"/>
        <v>250</v>
      </c>
      <c r="F540" s="98">
        <f t="shared" si="77"/>
        <v>250</v>
      </c>
      <c r="G540" s="98">
        <f t="shared" si="77"/>
        <v>250</v>
      </c>
    </row>
    <row r="541" spans="1:7" ht="22.5">
      <c r="A541" s="9" t="s">
        <v>8</v>
      </c>
      <c r="B541" s="84">
        <v>1250200000</v>
      </c>
      <c r="C541" s="9"/>
      <c r="D541" s="31" t="s">
        <v>39</v>
      </c>
      <c r="E541" s="98">
        <f>E542</f>
        <v>250</v>
      </c>
      <c r="F541" s="98">
        <f aca="true" t="shared" si="78" ref="F541:G543">F542</f>
        <v>250</v>
      </c>
      <c r="G541" s="98">
        <f t="shared" si="78"/>
        <v>250</v>
      </c>
    </row>
    <row r="542" spans="1:7" ht="12.75">
      <c r="A542" s="9" t="s">
        <v>8</v>
      </c>
      <c r="B542" s="84">
        <v>1250220000</v>
      </c>
      <c r="C542" s="9"/>
      <c r="D542" s="28" t="s">
        <v>670</v>
      </c>
      <c r="E542" s="98">
        <f>E543</f>
        <v>250</v>
      </c>
      <c r="F542" s="98">
        <f t="shared" si="78"/>
        <v>250</v>
      </c>
      <c r="G542" s="98">
        <f t="shared" si="78"/>
        <v>250</v>
      </c>
    </row>
    <row r="543" spans="1:7" ht="12.75">
      <c r="A543" s="9" t="s">
        <v>8</v>
      </c>
      <c r="B543" s="84">
        <v>1250220010</v>
      </c>
      <c r="C543" s="9"/>
      <c r="D543" s="31" t="s">
        <v>244</v>
      </c>
      <c r="E543" s="98">
        <f>E544</f>
        <v>250</v>
      </c>
      <c r="F543" s="98">
        <f t="shared" si="78"/>
        <v>250</v>
      </c>
      <c r="G543" s="98">
        <f t="shared" si="78"/>
        <v>250</v>
      </c>
    </row>
    <row r="544" spans="1:7" ht="22.5">
      <c r="A544" s="9" t="s">
        <v>8</v>
      </c>
      <c r="B544" s="84">
        <v>1250220010</v>
      </c>
      <c r="C544" s="9" t="s">
        <v>95</v>
      </c>
      <c r="D544" s="29" t="s">
        <v>325</v>
      </c>
      <c r="E544" s="98">
        <f>'Прил.№5'!F777</f>
        <v>250</v>
      </c>
      <c r="F544" s="98">
        <f>'Прил.№5'!G777</f>
        <v>250</v>
      </c>
      <c r="G544" s="98">
        <f>'Прил.№5'!H777</f>
        <v>250</v>
      </c>
    </row>
    <row r="545" spans="1:7" ht="12.75">
      <c r="A545" s="34" t="s">
        <v>9</v>
      </c>
      <c r="B545" s="84"/>
      <c r="C545" s="15"/>
      <c r="D545" s="11" t="s">
        <v>10</v>
      </c>
      <c r="E545" s="93">
        <f>E546</f>
        <v>13153.8</v>
      </c>
      <c r="F545" s="93">
        <f>F546</f>
        <v>13451</v>
      </c>
      <c r="G545" s="93">
        <f>G546</f>
        <v>13451</v>
      </c>
    </row>
    <row r="546" spans="1:7" ht="33.75">
      <c r="A546" s="9" t="s">
        <v>9</v>
      </c>
      <c r="B546" s="36" t="s">
        <v>161</v>
      </c>
      <c r="C546" s="9"/>
      <c r="D546" s="31" t="s">
        <v>714</v>
      </c>
      <c r="E546" s="95">
        <f>E576+E547+E558+E566</f>
        <v>13153.8</v>
      </c>
      <c r="F546" s="95">
        <f>F576+F547+F558+F566</f>
        <v>13451</v>
      </c>
      <c r="G546" s="95">
        <f>G576+G547+G558+G566</f>
        <v>13451</v>
      </c>
    </row>
    <row r="547" spans="1:7" ht="22.5">
      <c r="A547" s="9" t="s">
        <v>9</v>
      </c>
      <c r="B547" s="84">
        <v>1230000000</v>
      </c>
      <c r="C547" s="33"/>
      <c r="D547" s="39" t="s">
        <v>118</v>
      </c>
      <c r="E547" s="95">
        <f>E548</f>
        <v>336.94</v>
      </c>
      <c r="F547" s="95">
        <f aca="true" t="shared" si="79" ref="F547:G550">F548</f>
        <v>336.94</v>
      </c>
      <c r="G547" s="95">
        <f t="shared" si="79"/>
        <v>336.94</v>
      </c>
    </row>
    <row r="548" spans="1:7" ht="33.75">
      <c r="A548" s="9" t="s">
        <v>9</v>
      </c>
      <c r="B548" s="84">
        <v>1230200000</v>
      </c>
      <c r="C548" s="9"/>
      <c r="D548" s="31" t="s">
        <v>247</v>
      </c>
      <c r="E548" s="95">
        <f>E549+E552+E555</f>
        <v>336.94</v>
      </c>
      <c r="F548" s="95">
        <f>F549+F552+F555</f>
        <v>336.94</v>
      </c>
      <c r="G548" s="95">
        <f>G549+G552+G555</f>
        <v>336.94</v>
      </c>
    </row>
    <row r="549" spans="1:7" ht="12.75">
      <c r="A549" s="9" t="s">
        <v>9</v>
      </c>
      <c r="B549" s="84">
        <v>1230220000</v>
      </c>
      <c r="C549" s="9"/>
      <c r="D549" s="28" t="s">
        <v>670</v>
      </c>
      <c r="E549" s="95">
        <f>E550</f>
        <v>153.06</v>
      </c>
      <c r="F549" s="95">
        <f t="shared" si="79"/>
        <v>153.06</v>
      </c>
      <c r="G549" s="95">
        <f t="shared" si="79"/>
        <v>153.06</v>
      </c>
    </row>
    <row r="550" spans="1:7" ht="22.5">
      <c r="A550" s="9" t="s">
        <v>9</v>
      </c>
      <c r="B550" s="84">
        <v>1230220010</v>
      </c>
      <c r="C550" s="9"/>
      <c r="D550" s="31" t="s">
        <v>246</v>
      </c>
      <c r="E550" s="95">
        <f>E551</f>
        <v>153.06</v>
      </c>
      <c r="F550" s="95">
        <f t="shared" si="79"/>
        <v>153.06</v>
      </c>
      <c r="G550" s="95">
        <f t="shared" si="79"/>
        <v>153.06</v>
      </c>
    </row>
    <row r="551" spans="1:7" ht="22.5">
      <c r="A551" s="9" t="s">
        <v>9</v>
      </c>
      <c r="B551" s="84">
        <v>1230220010</v>
      </c>
      <c r="C551" s="9" t="s">
        <v>64</v>
      </c>
      <c r="D551" s="29" t="s">
        <v>381</v>
      </c>
      <c r="E551" s="95">
        <f>'Прил.№5'!F784</f>
        <v>153.06</v>
      </c>
      <c r="F551" s="95">
        <f>'Прил.№5'!G784</f>
        <v>153.06</v>
      </c>
      <c r="G551" s="95">
        <f>'Прил.№5'!H784</f>
        <v>153.06</v>
      </c>
    </row>
    <row r="552" spans="1:7" ht="22.5">
      <c r="A552" s="9" t="s">
        <v>9</v>
      </c>
      <c r="B552" s="84">
        <v>1230210000</v>
      </c>
      <c r="C552" s="9"/>
      <c r="D552" s="28" t="s">
        <v>262</v>
      </c>
      <c r="E552" s="95">
        <f aca="true" t="shared" si="80" ref="E552:G553">E553</f>
        <v>91.2</v>
      </c>
      <c r="F552" s="95">
        <f t="shared" si="80"/>
        <v>91.2</v>
      </c>
      <c r="G552" s="95">
        <f t="shared" si="80"/>
        <v>91.2</v>
      </c>
    </row>
    <row r="553" spans="1:7" ht="22.5">
      <c r="A553" s="9" t="s">
        <v>9</v>
      </c>
      <c r="B553" s="84">
        <v>1230211080</v>
      </c>
      <c r="C553" s="9"/>
      <c r="D553" s="29" t="s">
        <v>523</v>
      </c>
      <c r="E553" s="95">
        <f t="shared" si="80"/>
        <v>91.2</v>
      </c>
      <c r="F553" s="95">
        <f t="shared" si="80"/>
        <v>91.2</v>
      </c>
      <c r="G553" s="95">
        <f t="shared" si="80"/>
        <v>91.2</v>
      </c>
    </row>
    <row r="554" spans="1:7" ht="22.5">
      <c r="A554" s="9" t="s">
        <v>9</v>
      </c>
      <c r="B554" s="84">
        <v>1230211080</v>
      </c>
      <c r="C554" s="9" t="s">
        <v>64</v>
      </c>
      <c r="D554" s="29" t="s">
        <v>381</v>
      </c>
      <c r="E554" s="95">
        <f>'Прил.№5'!F787</f>
        <v>91.2</v>
      </c>
      <c r="F554" s="95">
        <f>'Прил.№5'!G787</f>
        <v>91.2</v>
      </c>
      <c r="G554" s="95">
        <f>'Прил.№5'!H787</f>
        <v>91.2</v>
      </c>
    </row>
    <row r="555" spans="1:7" ht="33.75">
      <c r="A555" s="9" t="s">
        <v>9</v>
      </c>
      <c r="B555" s="84" t="s">
        <v>521</v>
      </c>
      <c r="C555" s="9"/>
      <c r="D555" s="29" t="s">
        <v>299</v>
      </c>
      <c r="E555" s="95">
        <f aca="true" t="shared" si="81" ref="E555:G556">E556</f>
        <v>92.68</v>
      </c>
      <c r="F555" s="95">
        <f t="shared" si="81"/>
        <v>92.68</v>
      </c>
      <c r="G555" s="95">
        <f t="shared" si="81"/>
        <v>92.68</v>
      </c>
    </row>
    <row r="556" spans="1:7" ht="33.75">
      <c r="A556" s="9" t="s">
        <v>9</v>
      </c>
      <c r="B556" s="84" t="s">
        <v>522</v>
      </c>
      <c r="C556" s="9"/>
      <c r="D556" s="29" t="s">
        <v>524</v>
      </c>
      <c r="E556" s="95">
        <f t="shared" si="81"/>
        <v>92.68</v>
      </c>
      <c r="F556" s="95">
        <f t="shared" si="81"/>
        <v>92.68</v>
      </c>
      <c r="G556" s="95">
        <f t="shared" si="81"/>
        <v>92.68</v>
      </c>
    </row>
    <row r="557" spans="1:7" ht="22.5">
      <c r="A557" s="9" t="s">
        <v>9</v>
      </c>
      <c r="B557" s="84" t="s">
        <v>522</v>
      </c>
      <c r="C557" s="9" t="s">
        <v>64</v>
      </c>
      <c r="D557" s="29" t="s">
        <v>381</v>
      </c>
      <c r="E557" s="95">
        <f>'Прил.№5'!F790</f>
        <v>92.68</v>
      </c>
      <c r="F557" s="95">
        <f>'Прил.№5'!G790</f>
        <v>92.68</v>
      </c>
      <c r="G557" s="95">
        <f>'Прил.№5'!H790</f>
        <v>92.68</v>
      </c>
    </row>
    <row r="558" spans="1:7" ht="22.5">
      <c r="A558" s="9" t="s">
        <v>9</v>
      </c>
      <c r="B558" s="36" t="s">
        <v>101</v>
      </c>
      <c r="C558" s="9"/>
      <c r="D558" s="43" t="s">
        <v>97</v>
      </c>
      <c r="E558" s="95">
        <f>E559+E563</f>
        <v>30</v>
      </c>
      <c r="F558" s="95">
        <f>F559+F563</f>
        <v>30</v>
      </c>
      <c r="G558" s="95">
        <f>G559+G563</f>
        <v>30</v>
      </c>
    </row>
    <row r="559" spans="1:7" ht="45">
      <c r="A559" s="9" t="s">
        <v>9</v>
      </c>
      <c r="B559" s="36" t="s">
        <v>102</v>
      </c>
      <c r="C559" s="9"/>
      <c r="D559" s="42" t="s">
        <v>249</v>
      </c>
      <c r="E559" s="95">
        <f>E560</f>
        <v>30</v>
      </c>
      <c r="F559" s="95">
        <f>F560</f>
        <v>30</v>
      </c>
      <c r="G559" s="95">
        <f>G560</f>
        <v>30</v>
      </c>
    </row>
    <row r="560" spans="1:7" ht="12.75">
      <c r="A560" s="9" t="s">
        <v>9</v>
      </c>
      <c r="B560" s="36" t="s">
        <v>103</v>
      </c>
      <c r="C560" s="9"/>
      <c r="D560" s="28" t="s">
        <v>670</v>
      </c>
      <c r="E560" s="95">
        <f aca="true" t="shared" si="82" ref="E560:G561">E561</f>
        <v>30</v>
      </c>
      <c r="F560" s="95">
        <f t="shared" si="82"/>
        <v>30</v>
      </c>
      <c r="G560" s="95">
        <f t="shared" si="82"/>
        <v>30</v>
      </c>
    </row>
    <row r="561" spans="1:7" ht="22.5">
      <c r="A561" s="9" t="s">
        <v>9</v>
      </c>
      <c r="B561" s="36" t="s">
        <v>104</v>
      </c>
      <c r="C561" s="9"/>
      <c r="D561" s="42" t="s">
        <v>326</v>
      </c>
      <c r="E561" s="95">
        <f t="shared" si="82"/>
        <v>30</v>
      </c>
      <c r="F561" s="95">
        <f t="shared" si="82"/>
        <v>30</v>
      </c>
      <c r="G561" s="95">
        <f t="shared" si="82"/>
        <v>30</v>
      </c>
    </row>
    <row r="562" spans="1:7" ht="20.25" customHeight="1">
      <c r="A562" s="9" t="s">
        <v>9</v>
      </c>
      <c r="B562" s="36" t="s">
        <v>104</v>
      </c>
      <c r="C562" s="9" t="s">
        <v>64</v>
      </c>
      <c r="D562" s="29" t="s">
        <v>381</v>
      </c>
      <c r="E562" s="95">
        <f>'Прил.№5'!F795</f>
        <v>30</v>
      </c>
      <c r="F562" s="95">
        <f>'Прил.№5'!G795</f>
        <v>30</v>
      </c>
      <c r="G562" s="95">
        <f>'Прил.№5'!H795</f>
        <v>30</v>
      </c>
    </row>
    <row r="563" spans="1:7" ht="22.5" hidden="1">
      <c r="A563" s="9" t="s">
        <v>9</v>
      </c>
      <c r="B563" s="36" t="s">
        <v>458</v>
      </c>
      <c r="C563" s="9"/>
      <c r="D563" s="28" t="s">
        <v>262</v>
      </c>
      <c r="E563" s="95">
        <f aca="true" t="shared" si="83" ref="E563:G564">E564</f>
        <v>0</v>
      </c>
      <c r="F563" s="95">
        <f t="shared" si="83"/>
        <v>0</v>
      </c>
      <c r="G563" s="95">
        <f t="shared" si="83"/>
        <v>0</v>
      </c>
    </row>
    <row r="564" spans="1:7" ht="33.75" hidden="1">
      <c r="A564" s="9" t="s">
        <v>9</v>
      </c>
      <c r="B564" s="84">
        <v>1240210920</v>
      </c>
      <c r="C564" s="32"/>
      <c r="D564" s="29" t="s">
        <v>527</v>
      </c>
      <c r="E564" s="95">
        <f t="shared" si="83"/>
        <v>0</v>
      </c>
      <c r="F564" s="95">
        <f t="shared" si="83"/>
        <v>0</v>
      </c>
      <c r="G564" s="95">
        <f t="shared" si="83"/>
        <v>0</v>
      </c>
    </row>
    <row r="565" spans="1:7" ht="22.5" hidden="1">
      <c r="A565" s="9" t="s">
        <v>9</v>
      </c>
      <c r="B565" s="84">
        <v>1240210920</v>
      </c>
      <c r="C565" s="9" t="s">
        <v>64</v>
      </c>
      <c r="D565" s="29" t="s">
        <v>381</v>
      </c>
      <c r="E565" s="95">
        <f>'Прил.№5'!F798</f>
        <v>0</v>
      </c>
      <c r="F565" s="95">
        <v>0</v>
      </c>
      <c r="G565" s="95">
        <v>0</v>
      </c>
    </row>
    <row r="566" spans="1:7" ht="22.5">
      <c r="A566" s="9" t="s">
        <v>9</v>
      </c>
      <c r="B566" s="84">
        <v>1250000000</v>
      </c>
      <c r="C566" s="9"/>
      <c r="D566" s="41" t="s">
        <v>119</v>
      </c>
      <c r="E566" s="95">
        <f>E567</f>
        <v>1298.9</v>
      </c>
      <c r="F566" s="95">
        <f>F567</f>
        <v>1298.9</v>
      </c>
      <c r="G566" s="95">
        <f>G567</f>
        <v>1298.9</v>
      </c>
    </row>
    <row r="567" spans="1:7" ht="22.5">
      <c r="A567" s="9" t="s">
        <v>9</v>
      </c>
      <c r="B567" s="84">
        <v>1250100000</v>
      </c>
      <c r="C567" s="9"/>
      <c r="D567" s="31" t="s">
        <v>242</v>
      </c>
      <c r="E567" s="95">
        <f>E568+E572</f>
        <v>1298.9</v>
      </c>
      <c r="F567" s="95">
        <f>F568+F572</f>
        <v>1298.9</v>
      </c>
      <c r="G567" s="95">
        <f>G568+G572</f>
        <v>1298.9</v>
      </c>
    </row>
    <row r="568" spans="1:7" ht="33.75">
      <c r="A568" s="9" t="s">
        <v>9</v>
      </c>
      <c r="B568" s="84" t="s">
        <v>275</v>
      </c>
      <c r="C568" s="9"/>
      <c r="D568" s="29" t="s">
        <v>299</v>
      </c>
      <c r="E568" s="95">
        <f>E569</f>
        <v>450</v>
      </c>
      <c r="F568" s="95">
        <f>F569</f>
        <v>450</v>
      </c>
      <c r="G568" s="95">
        <f>G569</f>
        <v>450</v>
      </c>
    </row>
    <row r="569" spans="1:7" ht="21" customHeight="1">
      <c r="A569" s="9" t="s">
        <v>9</v>
      </c>
      <c r="B569" s="84" t="s">
        <v>276</v>
      </c>
      <c r="C569" s="9"/>
      <c r="D569" s="31" t="s">
        <v>243</v>
      </c>
      <c r="E569" s="95">
        <f>E570+E571</f>
        <v>450</v>
      </c>
      <c r="F569" s="95">
        <f>F570+F571</f>
        <v>450</v>
      </c>
      <c r="G569" s="95">
        <f>G570+G571</f>
        <v>450</v>
      </c>
    </row>
    <row r="570" spans="1:7" ht="22.5" hidden="1">
      <c r="A570" s="9" t="s">
        <v>9</v>
      </c>
      <c r="B570" s="84" t="s">
        <v>276</v>
      </c>
      <c r="C570" s="9" t="s">
        <v>64</v>
      </c>
      <c r="D570" s="31" t="s">
        <v>65</v>
      </c>
      <c r="E570" s="95">
        <f>'Прил.№5'!F803</f>
        <v>0</v>
      </c>
      <c r="F570" s="95">
        <f>'Прил.№5'!G803</f>
        <v>0</v>
      </c>
      <c r="G570" s="95">
        <f>'Прил.№5'!H803</f>
        <v>0</v>
      </c>
    </row>
    <row r="571" spans="1:7" ht="22.5">
      <c r="A571" s="9" t="s">
        <v>9</v>
      </c>
      <c r="B571" s="84" t="s">
        <v>276</v>
      </c>
      <c r="C571" s="9" t="s">
        <v>95</v>
      </c>
      <c r="D571" s="29" t="s">
        <v>325</v>
      </c>
      <c r="E571" s="95">
        <f>'Прил.№5'!F804</f>
        <v>450</v>
      </c>
      <c r="F571" s="95">
        <f>'Прил.№5'!G804</f>
        <v>450</v>
      </c>
      <c r="G571" s="95">
        <f>'Прил.№5'!H804</f>
        <v>450</v>
      </c>
    </row>
    <row r="572" spans="1:7" ht="22.5">
      <c r="A572" s="9" t="s">
        <v>9</v>
      </c>
      <c r="B572" s="84">
        <v>1250110000</v>
      </c>
      <c r="C572" s="9"/>
      <c r="D572" s="28" t="s">
        <v>262</v>
      </c>
      <c r="E572" s="95">
        <f>E573</f>
        <v>848.9</v>
      </c>
      <c r="F572" s="95">
        <f>F573</f>
        <v>848.9</v>
      </c>
      <c r="G572" s="95">
        <f>G573</f>
        <v>848.9</v>
      </c>
    </row>
    <row r="573" spans="1:7" ht="12.75">
      <c r="A573" s="9" t="s">
        <v>9</v>
      </c>
      <c r="B573" s="84">
        <v>1250110240</v>
      </c>
      <c r="C573" s="9"/>
      <c r="D573" s="29" t="s">
        <v>520</v>
      </c>
      <c r="E573" s="95">
        <f>E574+E575</f>
        <v>848.9</v>
      </c>
      <c r="F573" s="95">
        <f>F574+F575</f>
        <v>848.9</v>
      </c>
      <c r="G573" s="95">
        <f>G574+G575</f>
        <v>848.9</v>
      </c>
    </row>
    <row r="574" spans="1:7" ht="22.5">
      <c r="A574" s="9" t="s">
        <v>9</v>
      </c>
      <c r="B574" s="84">
        <v>1250110240</v>
      </c>
      <c r="C574" s="9" t="s">
        <v>64</v>
      </c>
      <c r="D574" s="31" t="s">
        <v>65</v>
      </c>
      <c r="E574" s="95">
        <f>'Прил.№5'!F807</f>
        <v>11.9</v>
      </c>
      <c r="F574" s="95">
        <f>'Прил.№5'!G807</f>
        <v>11.9</v>
      </c>
      <c r="G574" s="95">
        <f>'Прил.№5'!H807</f>
        <v>11.9</v>
      </c>
    </row>
    <row r="575" spans="1:7" ht="22.5">
      <c r="A575" s="9" t="s">
        <v>9</v>
      </c>
      <c r="B575" s="84">
        <v>1250110240</v>
      </c>
      <c r="C575" s="9" t="s">
        <v>95</v>
      </c>
      <c r="D575" s="29" t="s">
        <v>325</v>
      </c>
      <c r="E575" s="95">
        <f>'Прил.№5'!F808</f>
        <v>837</v>
      </c>
      <c r="F575" s="95">
        <f>'Прил.№5'!G808</f>
        <v>837</v>
      </c>
      <c r="G575" s="95">
        <f>'Прил.№5'!H808</f>
        <v>837</v>
      </c>
    </row>
    <row r="576" spans="1:7" ht="12.75">
      <c r="A576" s="9" t="s">
        <v>9</v>
      </c>
      <c r="B576" s="36" t="s">
        <v>105</v>
      </c>
      <c r="C576" s="9"/>
      <c r="D576" s="42" t="s">
        <v>116</v>
      </c>
      <c r="E576" s="95">
        <f aca="true" t="shared" si="84" ref="E576:G577">E577</f>
        <v>11487.96</v>
      </c>
      <c r="F576" s="95">
        <f t="shared" si="84"/>
        <v>11785.16</v>
      </c>
      <c r="G576" s="95">
        <f t="shared" si="84"/>
        <v>11785.16</v>
      </c>
    </row>
    <row r="577" spans="1:7" ht="33.75">
      <c r="A577" s="9" t="s">
        <v>9</v>
      </c>
      <c r="B577" s="36" t="s">
        <v>106</v>
      </c>
      <c r="C577" s="9"/>
      <c r="D577" s="29" t="s">
        <v>794</v>
      </c>
      <c r="E577" s="95">
        <f t="shared" si="84"/>
        <v>11487.96</v>
      </c>
      <c r="F577" s="95">
        <f t="shared" si="84"/>
        <v>11785.16</v>
      </c>
      <c r="G577" s="95">
        <f t="shared" si="84"/>
        <v>11785.16</v>
      </c>
    </row>
    <row r="578" spans="1:7" ht="12.75">
      <c r="A578" s="9" t="s">
        <v>9</v>
      </c>
      <c r="B578" s="36" t="s">
        <v>107</v>
      </c>
      <c r="C578" s="9"/>
      <c r="D578" s="28" t="s">
        <v>670</v>
      </c>
      <c r="E578" s="95">
        <f>E579+E581</f>
        <v>11487.96</v>
      </c>
      <c r="F578" s="95">
        <f>F579+F581</f>
        <v>11785.16</v>
      </c>
      <c r="G578" s="95">
        <f>G579+G581</f>
        <v>11785.16</v>
      </c>
    </row>
    <row r="579" spans="1:7" ht="12.75">
      <c r="A579" s="9" t="s">
        <v>9</v>
      </c>
      <c r="B579" s="36" t="s">
        <v>108</v>
      </c>
      <c r="C579" s="9"/>
      <c r="D579" s="29" t="s">
        <v>329</v>
      </c>
      <c r="E579" s="95">
        <f>E580</f>
        <v>1735</v>
      </c>
      <c r="F579" s="95">
        <f>F580</f>
        <v>1735</v>
      </c>
      <c r="G579" s="95">
        <f>G580</f>
        <v>1735</v>
      </c>
    </row>
    <row r="580" spans="1:7" ht="45">
      <c r="A580" s="9" t="s">
        <v>9</v>
      </c>
      <c r="B580" s="36" t="s">
        <v>108</v>
      </c>
      <c r="C580" s="9" t="s">
        <v>62</v>
      </c>
      <c r="D580" s="29" t="s">
        <v>63</v>
      </c>
      <c r="E580" s="95">
        <f>'Прил.№5'!F813</f>
        <v>1735</v>
      </c>
      <c r="F580" s="95">
        <f>'Прил.№5'!G813</f>
        <v>1735</v>
      </c>
      <c r="G580" s="95">
        <f>'Прил.№5'!H813</f>
        <v>1735</v>
      </c>
    </row>
    <row r="581" spans="1:7" ht="33.75">
      <c r="A581" s="9" t="s">
        <v>9</v>
      </c>
      <c r="B581" s="36" t="s">
        <v>109</v>
      </c>
      <c r="C581" s="9"/>
      <c r="D581" s="29" t="s">
        <v>99</v>
      </c>
      <c r="E581" s="95">
        <f>E582+E583+E584</f>
        <v>9752.96</v>
      </c>
      <c r="F581" s="95">
        <f>F582+F583+F584</f>
        <v>10050.16</v>
      </c>
      <c r="G581" s="95">
        <f>G582+G583+G584</f>
        <v>10050.16</v>
      </c>
    </row>
    <row r="582" spans="1:7" ht="45">
      <c r="A582" s="9" t="s">
        <v>9</v>
      </c>
      <c r="B582" s="36" t="s">
        <v>109</v>
      </c>
      <c r="C582" s="9" t="s">
        <v>62</v>
      </c>
      <c r="D582" s="29" t="s">
        <v>63</v>
      </c>
      <c r="E582" s="95">
        <f>'Прил.№5'!F815</f>
        <v>7772.2</v>
      </c>
      <c r="F582" s="95">
        <f>'Прил.№5'!G815</f>
        <v>7772.2</v>
      </c>
      <c r="G582" s="95">
        <f>'Прил.№5'!H815</f>
        <v>7772.2</v>
      </c>
    </row>
    <row r="583" spans="1:7" ht="22.5">
      <c r="A583" s="9" t="s">
        <v>9</v>
      </c>
      <c r="B583" s="36" t="s">
        <v>109</v>
      </c>
      <c r="C583" s="9" t="s">
        <v>64</v>
      </c>
      <c r="D583" s="29" t="s">
        <v>381</v>
      </c>
      <c r="E583" s="95">
        <f>'Прил.№5'!F816</f>
        <v>1977.7600000000002</v>
      </c>
      <c r="F583" s="95">
        <f>'Прил.№5'!G816</f>
        <v>2274.96</v>
      </c>
      <c r="G583" s="95">
        <f>'Прил.№5'!H816</f>
        <v>2274.96</v>
      </c>
    </row>
    <row r="584" spans="1:7" ht="12.75">
      <c r="A584" s="9" t="s">
        <v>9</v>
      </c>
      <c r="B584" s="36" t="s">
        <v>109</v>
      </c>
      <c r="C584" s="9" t="s">
        <v>93</v>
      </c>
      <c r="D584" s="28" t="s">
        <v>94</v>
      </c>
      <c r="E584" s="98">
        <f>'Прил.№5'!F817</f>
        <v>3</v>
      </c>
      <c r="F584" s="98">
        <f>'Прил.№5'!G817</f>
        <v>3</v>
      </c>
      <c r="G584" s="98">
        <f>'Прил.№5'!H817</f>
        <v>3</v>
      </c>
    </row>
    <row r="585" spans="1:7" ht="12.75">
      <c r="A585" s="34" t="s">
        <v>11</v>
      </c>
      <c r="B585" s="34"/>
      <c r="C585" s="15"/>
      <c r="D585" s="11" t="str">
        <f>'Прил.№5'!E558</f>
        <v>Культура, кинематография</v>
      </c>
      <c r="E585" s="93">
        <f>E586+E652</f>
        <v>58937.8</v>
      </c>
      <c r="F585" s="93">
        <f>F586+F652</f>
        <v>58582.2</v>
      </c>
      <c r="G585" s="93">
        <f>G586+G652</f>
        <v>58582.2</v>
      </c>
    </row>
    <row r="586" spans="1:7" ht="12.75">
      <c r="A586" s="34" t="s">
        <v>27</v>
      </c>
      <c r="B586" s="34"/>
      <c r="C586" s="15"/>
      <c r="D586" s="17" t="s">
        <v>28</v>
      </c>
      <c r="E586" s="93">
        <f>E587</f>
        <v>44376</v>
      </c>
      <c r="F586" s="93">
        <f>F587</f>
        <v>44141</v>
      </c>
      <c r="G586" s="93">
        <f>G587</f>
        <v>44141</v>
      </c>
    </row>
    <row r="587" spans="1:7" s="5" customFormat="1" ht="22.5">
      <c r="A587" s="9" t="s">
        <v>27</v>
      </c>
      <c r="B587" s="36" t="s">
        <v>173</v>
      </c>
      <c r="C587" s="9"/>
      <c r="D587" s="29" t="s">
        <v>710</v>
      </c>
      <c r="E587" s="95">
        <f>E588+E622+E645</f>
        <v>44376</v>
      </c>
      <c r="F587" s="95">
        <f>F588+F622+F645</f>
        <v>44141</v>
      </c>
      <c r="G587" s="95">
        <f>G588+G622+G645</f>
        <v>44141</v>
      </c>
    </row>
    <row r="588" spans="1:7" ht="22.5">
      <c r="A588" s="9" t="s">
        <v>27</v>
      </c>
      <c r="B588" s="36" t="s">
        <v>131</v>
      </c>
      <c r="C588" s="9"/>
      <c r="D588" s="40" t="s">
        <v>712</v>
      </c>
      <c r="E588" s="95">
        <f>E589+E616+E611</f>
        <v>29996.8</v>
      </c>
      <c r="F588" s="95">
        <f>F589+F616+F611</f>
        <v>29733</v>
      </c>
      <c r="G588" s="95">
        <f>G589+G616+G611</f>
        <v>29733</v>
      </c>
    </row>
    <row r="589" spans="1:7" ht="12.75">
      <c r="A589" s="9" t="s">
        <v>27</v>
      </c>
      <c r="B589" s="36" t="s">
        <v>132</v>
      </c>
      <c r="C589" s="9"/>
      <c r="D589" s="29" t="s">
        <v>333</v>
      </c>
      <c r="E589" s="95">
        <f>E596+E590+E607</f>
        <v>29626</v>
      </c>
      <c r="F589" s="95">
        <f>F596+F612+F590+F607</f>
        <v>29733</v>
      </c>
      <c r="G589" s="95">
        <f>G596+G612+G590+G607</f>
        <v>29733</v>
      </c>
    </row>
    <row r="590" spans="1:7" ht="22.5">
      <c r="A590" s="9" t="s">
        <v>27</v>
      </c>
      <c r="B590" s="36" t="s">
        <v>533</v>
      </c>
      <c r="C590" s="9"/>
      <c r="D590" s="28" t="s">
        <v>262</v>
      </c>
      <c r="E590" s="95">
        <f>E591+E594</f>
        <v>11516</v>
      </c>
      <c r="F590" s="95">
        <f>F591+F594</f>
        <v>11516</v>
      </c>
      <c r="G590" s="95">
        <f>G591+G594</f>
        <v>11516</v>
      </c>
    </row>
    <row r="591" spans="1:7" ht="33.75">
      <c r="A591" s="9" t="s">
        <v>27</v>
      </c>
      <c r="B591" s="36" t="s">
        <v>541</v>
      </c>
      <c r="C591" s="9"/>
      <c r="D591" s="28" t="s">
        <v>534</v>
      </c>
      <c r="E591" s="95">
        <f>E592+E593</f>
        <v>11516</v>
      </c>
      <c r="F591" s="95">
        <f>F592+F593</f>
        <v>11516</v>
      </c>
      <c r="G591" s="95">
        <f>G592+G593</f>
        <v>11516</v>
      </c>
    </row>
    <row r="592" spans="1:7" ht="45">
      <c r="A592" s="9" t="s">
        <v>27</v>
      </c>
      <c r="B592" s="36" t="s">
        <v>541</v>
      </c>
      <c r="C592" s="9" t="s">
        <v>62</v>
      </c>
      <c r="D592" s="29" t="s">
        <v>63</v>
      </c>
      <c r="E592" s="95">
        <f>'Прил.№5'!F565</f>
        <v>6900</v>
      </c>
      <c r="F592" s="95">
        <f>'Прил.№5'!G565</f>
        <v>6900</v>
      </c>
      <c r="G592" s="95">
        <f>'Прил.№5'!H565</f>
        <v>6900</v>
      </c>
    </row>
    <row r="593" spans="1:7" ht="21.75" customHeight="1">
      <c r="A593" s="9" t="s">
        <v>27</v>
      </c>
      <c r="B593" s="36" t="s">
        <v>541</v>
      </c>
      <c r="C593" s="9" t="s">
        <v>95</v>
      </c>
      <c r="D593" s="29" t="s">
        <v>325</v>
      </c>
      <c r="E593" s="95">
        <f>'Прил.№5'!F566</f>
        <v>4616</v>
      </c>
      <c r="F593" s="95">
        <f>'Прил.№5'!G566</f>
        <v>4616</v>
      </c>
      <c r="G593" s="95">
        <f>'Прил.№5'!H566</f>
        <v>4616</v>
      </c>
    </row>
    <row r="594" spans="1:7" ht="33.75" hidden="1">
      <c r="A594" s="9" t="s">
        <v>27</v>
      </c>
      <c r="B594" s="36" t="s">
        <v>871</v>
      </c>
      <c r="C594" s="9"/>
      <c r="D594" s="28" t="s">
        <v>527</v>
      </c>
      <c r="E594" s="95">
        <f>E595</f>
        <v>0</v>
      </c>
      <c r="F594" s="95">
        <f>F595</f>
        <v>0</v>
      </c>
      <c r="G594" s="95">
        <f>G595</f>
        <v>0</v>
      </c>
    </row>
    <row r="595" spans="1:7" ht="22.5" hidden="1">
      <c r="A595" s="9" t="s">
        <v>27</v>
      </c>
      <c r="B595" s="36" t="s">
        <v>871</v>
      </c>
      <c r="C595" s="9" t="s">
        <v>64</v>
      </c>
      <c r="D595" s="29" t="s">
        <v>381</v>
      </c>
      <c r="E595" s="95">
        <f>'Прил.№5'!F568</f>
        <v>0</v>
      </c>
      <c r="F595" s="95">
        <f>'Прил.№5'!G568</f>
        <v>0</v>
      </c>
      <c r="G595" s="95">
        <f>'Прил.№5'!H568</f>
        <v>0</v>
      </c>
    </row>
    <row r="596" spans="1:7" ht="12.75">
      <c r="A596" s="9" t="s">
        <v>27</v>
      </c>
      <c r="B596" s="36" t="s">
        <v>133</v>
      </c>
      <c r="C596" s="9"/>
      <c r="D596" s="28" t="s">
        <v>670</v>
      </c>
      <c r="E596" s="95">
        <f>E597+E601+E599+E605</f>
        <v>17981</v>
      </c>
      <c r="F596" s="95">
        <f>F597+F601+F599+F605</f>
        <v>18101</v>
      </c>
      <c r="G596" s="95">
        <f>G597+G601+G599+G605</f>
        <v>18101</v>
      </c>
    </row>
    <row r="597" spans="1:7" ht="33.75">
      <c r="A597" s="9" t="s">
        <v>27</v>
      </c>
      <c r="B597" s="36" t="s">
        <v>134</v>
      </c>
      <c r="C597" s="9"/>
      <c r="D597" s="29" t="s">
        <v>337</v>
      </c>
      <c r="E597" s="95">
        <f>E598</f>
        <v>7866.5</v>
      </c>
      <c r="F597" s="95">
        <f>F598</f>
        <v>7953</v>
      </c>
      <c r="G597" s="95">
        <f>G598</f>
        <v>7953</v>
      </c>
    </row>
    <row r="598" spans="1:7" ht="22.5">
      <c r="A598" s="9" t="s">
        <v>27</v>
      </c>
      <c r="B598" s="36" t="s">
        <v>134</v>
      </c>
      <c r="C598" s="9" t="s">
        <v>95</v>
      </c>
      <c r="D598" s="29" t="s">
        <v>325</v>
      </c>
      <c r="E598" s="95">
        <f>'Прил.№5'!F571</f>
        <v>7866.5</v>
      </c>
      <c r="F598" s="95">
        <f>'Прил.№5'!G571</f>
        <v>7953</v>
      </c>
      <c r="G598" s="95">
        <f>'Прил.№5'!H571</f>
        <v>7953</v>
      </c>
    </row>
    <row r="599" spans="1:7" ht="12.75">
      <c r="A599" s="9" t="s">
        <v>27</v>
      </c>
      <c r="B599" s="36" t="s">
        <v>124</v>
      </c>
      <c r="C599" s="9"/>
      <c r="D599" s="29" t="s">
        <v>125</v>
      </c>
      <c r="E599" s="95">
        <f>E600</f>
        <v>65.3</v>
      </c>
      <c r="F599" s="95">
        <f>F600</f>
        <v>0</v>
      </c>
      <c r="G599" s="95">
        <f>G600</f>
        <v>0</v>
      </c>
    </row>
    <row r="600" spans="1:7" ht="22.5">
      <c r="A600" s="9" t="s">
        <v>27</v>
      </c>
      <c r="B600" s="36" t="s">
        <v>124</v>
      </c>
      <c r="C600" s="9" t="s">
        <v>95</v>
      </c>
      <c r="D600" s="29" t="s">
        <v>325</v>
      </c>
      <c r="E600" s="95">
        <f>'Прил.№5'!F573</f>
        <v>65.3</v>
      </c>
      <c r="F600" s="95">
        <f>'Прил.№5'!G573</f>
        <v>0</v>
      </c>
      <c r="G600" s="95">
        <f>'Прил.№5'!H573</f>
        <v>0</v>
      </c>
    </row>
    <row r="601" spans="1:7" ht="33.75">
      <c r="A601" s="9" t="s">
        <v>27</v>
      </c>
      <c r="B601" s="36" t="s">
        <v>135</v>
      </c>
      <c r="C601" s="44"/>
      <c r="D601" s="42" t="s">
        <v>338</v>
      </c>
      <c r="E601" s="95">
        <f>E602+E603+E604</f>
        <v>10049.2</v>
      </c>
      <c r="F601" s="95">
        <f>F602+F603+F604</f>
        <v>10148</v>
      </c>
      <c r="G601" s="95">
        <f>G602+G603+G604</f>
        <v>10148</v>
      </c>
    </row>
    <row r="602" spans="1:7" ht="45">
      <c r="A602" s="9" t="s">
        <v>27</v>
      </c>
      <c r="B602" s="36" t="s">
        <v>135</v>
      </c>
      <c r="C602" s="9" t="s">
        <v>62</v>
      </c>
      <c r="D602" s="29" t="s">
        <v>63</v>
      </c>
      <c r="E602" s="98">
        <f>'Прил.№5'!F575</f>
        <v>5632.4</v>
      </c>
      <c r="F602" s="98">
        <f>'Прил.№5'!G575</f>
        <v>5633</v>
      </c>
      <c r="G602" s="98">
        <f>'Прил.№5'!H575</f>
        <v>5633</v>
      </c>
    </row>
    <row r="603" spans="1:7" ht="22.5">
      <c r="A603" s="9" t="s">
        <v>27</v>
      </c>
      <c r="B603" s="36" t="s">
        <v>135</v>
      </c>
      <c r="C603" s="9" t="s">
        <v>64</v>
      </c>
      <c r="D603" s="29" t="s">
        <v>381</v>
      </c>
      <c r="E603" s="98">
        <f>'Прил.№5'!F576</f>
        <v>4401.8</v>
      </c>
      <c r="F603" s="98">
        <f>'Прил.№5'!G576</f>
        <v>4500</v>
      </c>
      <c r="G603" s="98">
        <f>'Прил.№5'!H576</f>
        <v>4500</v>
      </c>
    </row>
    <row r="604" spans="1:7" ht="10.5" customHeight="1">
      <c r="A604" s="9" t="s">
        <v>27</v>
      </c>
      <c r="B604" s="36" t="s">
        <v>135</v>
      </c>
      <c r="C604" s="9" t="s">
        <v>93</v>
      </c>
      <c r="D604" s="28" t="s">
        <v>94</v>
      </c>
      <c r="E604" s="95">
        <f>'Прил.№5'!F577</f>
        <v>15</v>
      </c>
      <c r="F604" s="95">
        <f>'Прил.№5'!G577</f>
        <v>15</v>
      </c>
      <c r="G604" s="95">
        <f>'Прил.№5'!H577</f>
        <v>15</v>
      </c>
    </row>
    <row r="605" spans="1:7" ht="12.75" hidden="1">
      <c r="A605" s="9" t="s">
        <v>27</v>
      </c>
      <c r="B605" s="36" t="s">
        <v>848</v>
      </c>
      <c r="C605" s="9"/>
      <c r="D605" s="28" t="s">
        <v>849</v>
      </c>
      <c r="E605" s="95">
        <f>E606</f>
        <v>0</v>
      </c>
      <c r="F605" s="95">
        <f>F606</f>
        <v>0</v>
      </c>
      <c r="G605" s="95">
        <f>G606</f>
        <v>0</v>
      </c>
    </row>
    <row r="606" spans="1:7" ht="22.5" hidden="1">
      <c r="A606" s="9" t="s">
        <v>27</v>
      </c>
      <c r="B606" s="36" t="s">
        <v>848</v>
      </c>
      <c r="C606" s="9" t="s">
        <v>219</v>
      </c>
      <c r="D606" s="28" t="s">
        <v>248</v>
      </c>
      <c r="E606" s="95">
        <f>'Прил.№5'!F297</f>
        <v>0</v>
      </c>
      <c r="F606" s="95">
        <f>'Прил.№5'!G297</f>
        <v>0</v>
      </c>
      <c r="G606" s="95">
        <f>'Прил.№5'!H297</f>
        <v>0</v>
      </c>
    </row>
    <row r="607" spans="1:7" ht="33.75">
      <c r="A607" s="9" t="s">
        <v>27</v>
      </c>
      <c r="B607" s="36" t="s">
        <v>542</v>
      </c>
      <c r="C607" s="9"/>
      <c r="D607" s="29" t="s">
        <v>299</v>
      </c>
      <c r="E607" s="95">
        <f>E608</f>
        <v>129</v>
      </c>
      <c r="F607" s="95">
        <f>F608</f>
        <v>116</v>
      </c>
      <c r="G607" s="95">
        <f>G608</f>
        <v>116</v>
      </c>
    </row>
    <row r="608" spans="1:7" ht="33.75">
      <c r="A608" s="9" t="s">
        <v>27</v>
      </c>
      <c r="B608" s="36" t="s">
        <v>543</v>
      </c>
      <c r="C608" s="9"/>
      <c r="D608" s="28" t="s">
        <v>544</v>
      </c>
      <c r="E608" s="95">
        <f>E609+E610</f>
        <v>129</v>
      </c>
      <c r="F608" s="95">
        <f>F609+F610</f>
        <v>116</v>
      </c>
      <c r="G608" s="95">
        <f>G609+G610</f>
        <v>116</v>
      </c>
    </row>
    <row r="609" spans="1:7" ht="45">
      <c r="A609" s="9" t="s">
        <v>27</v>
      </c>
      <c r="B609" s="36" t="s">
        <v>543</v>
      </c>
      <c r="C609" s="9" t="s">
        <v>62</v>
      </c>
      <c r="D609" s="29" t="s">
        <v>63</v>
      </c>
      <c r="E609" s="95">
        <f>'Прил.№5'!F580</f>
        <v>69</v>
      </c>
      <c r="F609" s="95">
        <f>'Прил.№5'!G580</f>
        <v>69</v>
      </c>
      <c r="G609" s="95">
        <f>'Прил.№5'!H580</f>
        <v>69</v>
      </c>
    </row>
    <row r="610" spans="1:7" ht="22.5">
      <c r="A610" s="9" t="s">
        <v>27</v>
      </c>
      <c r="B610" s="36" t="s">
        <v>543</v>
      </c>
      <c r="C610" s="9" t="s">
        <v>95</v>
      </c>
      <c r="D610" s="29" t="s">
        <v>325</v>
      </c>
      <c r="E610" s="95">
        <f>'Прил.№5'!F581</f>
        <v>60</v>
      </c>
      <c r="F610" s="95">
        <f>'Прил.№5'!G581</f>
        <v>47</v>
      </c>
      <c r="G610" s="95">
        <f>'Прил.№5'!H581</f>
        <v>47</v>
      </c>
    </row>
    <row r="611" spans="1:7" ht="22.5">
      <c r="A611" s="9" t="s">
        <v>27</v>
      </c>
      <c r="B611" s="36" t="s">
        <v>914</v>
      </c>
      <c r="C611" s="9"/>
      <c r="D611" s="28" t="s">
        <v>917</v>
      </c>
      <c r="E611" s="95">
        <f aca="true" t="shared" si="85" ref="E611:G612">E612</f>
        <v>369</v>
      </c>
      <c r="F611" s="95">
        <f t="shared" si="85"/>
        <v>0</v>
      </c>
      <c r="G611" s="95">
        <f t="shared" si="85"/>
        <v>0</v>
      </c>
    </row>
    <row r="612" spans="1:7" ht="33.75">
      <c r="A612" s="9" t="s">
        <v>27</v>
      </c>
      <c r="B612" s="36" t="s">
        <v>915</v>
      </c>
      <c r="C612" s="9"/>
      <c r="D612" s="28" t="s">
        <v>318</v>
      </c>
      <c r="E612" s="95">
        <f t="shared" si="85"/>
        <v>369</v>
      </c>
      <c r="F612" s="95">
        <f t="shared" si="85"/>
        <v>0</v>
      </c>
      <c r="G612" s="95">
        <f t="shared" si="85"/>
        <v>0</v>
      </c>
    </row>
    <row r="613" spans="1:7" ht="33.75">
      <c r="A613" s="9" t="s">
        <v>27</v>
      </c>
      <c r="B613" s="36" t="s">
        <v>916</v>
      </c>
      <c r="C613" s="9"/>
      <c r="D613" s="28" t="s">
        <v>921</v>
      </c>
      <c r="E613" s="95">
        <f>E614+E615</f>
        <v>369</v>
      </c>
      <c r="F613" s="95">
        <f>F614+F615</f>
        <v>0</v>
      </c>
      <c r="G613" s="95">
        <f>G614+G615</f>
        <v>0</v>
      </c>
    </row>
    <row r="614" spans="1:7" ht="22.5">
      <c r="A614" s="9" t="s">
        <v>27</v>
      </c>
      <c r="B614" s="36" t="s">
        <v>916</v>
      </c>
      <c r="C614" s="9" t="s">
        <v>64</v>
      </c>
      <c r="D614" s="29" t="s">
        <v>381</v>
      </c>
      <c r="E614" s="95">
        <f>'Прил.№5'!F585</f>
        <v>72</v>
      </c>
      <c r="F614" s="95">
        <f>'Прил.№5'!G585</f>
        <v>0</v>
      </c>
      <c r="G614" s="95">
        <f>'Прил.№5'!H585</f>
        <v>0</v>
      </c>
    </row>
    <row r="615" spans="1:7" ht="22.5">
      <c r="A615" s="9" t="s">
        <v>27</v>
      </c>
      <c r="B615" s="36" t="s">
        <v>916</v>
      </c>
      <c r="C615" s="9" t="s">
        <v>95</v>
      </c>
      <c r="D615" s="29" t="s">
        <v>325</v>
      </c>
      <c r="E615" s="95">
        <f>'Прил.№5'!F586</f>
        <v>297</v>
      </c>
      <c r="F615" s="95">
        <f>'Прил.№5'!G586</f>
        <v>0</v>
      </c>
      <c r="G615" s="95">
        <f>'Прил.№5'!H586</f>
        <v>0</v>
      </c>
    </row>
    <row r="616" spans="1:7" ht="12.75">
      <c r="A616" s="9" t="s">
        <v>27</v>
      </c>
      <c r="B616" s="36" t="s">
        <v>624</v>
      </c>
      <c r="C616" s="9"/>
      <c r="D616" s="29" t="s">
        <v>628</v>
      </c>
      <c r="E616" s="95">
        <f>E617</f>
        <v>1.7999999999999998</v>
      </c>
      <c r="F616" s="95">
        <f>F617</f>
        <v>0</v>
      </c>
      <c r="G616" s="95">
        <f>G617</f>
        <v>0</v>
      </c>
    </row>
    <row r="617" spans="1:7" ht="12.75">
      <c r="A617" s="9" t="s">
        <v>27</v>
      </c>
      <c r="B617" s="36" t="s">
        <v>625</v>
      </c>
      <c r="C617" s="9"/>
      <c r="D617" s="29" t="s">
        <v>629</v>
      </c>
      <c r="E617" s="95">
        <f>E618+E620</f>
        <v>1.7999999999999998</v>
      </c>
      <c r="F617" s="95">
        <f>F618+F620</f>
        <v>0</v>
      </c>
      <c r="G617" s="95">
        <f>G618+G620</f>
        <v>0</v>
      </c>
    </row>
    <row r="618" spans="1:7" ht="33.75">
      <c r="A618" s="9" t="s">
        <v>27</v>
      </c>
      <c r="B618" s="36" t="s">
        <v>626</v>
      </c>
      <c r="C618" s="9"/>
      <c r="D618" s="29" t="s">
        <v>863</v>
      </c>
      <c r="E618" s="95">
        <f>E619</f>
        <v>1.2</v>
      </c>
      <c r="F618" s="95">
        <f>F619</f>
        <v>0</v>
      </c>
      <c r="G618" s="95">
        <f>G619</f>
        <v>0</v>
      </c>
    </row>
    <row r="619" spans="1:7" ht="22.5">
      <c r="A619" s="9" t="s">
        <v>27</v>
      </c>
      <c r="B619" s="36" t="s">
        <v>626</v>
      </c>
      <c r="C619" s="9" t="s">
        <v>64</v>
      </c>
      <c r="D619" s="29" t="s">
        <v>381</v>
      </c>
      <c r="E619" s="95">
        <f>'Прил.№5'!F590</f>
        <v>1.2</v>
      </c>
      <c r="F619" s="95">
        <f>'Прил.№5'!G590</f>
        <v>0</v>
      </c>
      <c r="G619" s="95">
        <f>'Прил.№5'!H590</f>
        <v>0</v>
      </c>
    </row>
    <row r="620" spans="1:7" ht="33.75">
      <c r="A620" s="9" t="s">
        <v>27</v>
      </c>
      <c r="B620" s="36" t="s">
        <v>627</v>
      </c>
      <c r="C620" s="9"/>
      <c r="D620" s="29" t="s">
        <v>862</v>
      </c>
      <c r="E620" s="95">
        <f>E621</f>
        <v>0.6</v>
      </c>
      <c r="F620" s="95">
        <f>F621</f>
        <v>0</v>
      </c>
      <c r="G620" s="95">
        <f>G621</f>
        <v>0</v>
      </c>
    </row>
    <row r="621" spans="1:7" ht="45">
      <c r="A621" s="9" t="s">
        <v>27</v>
      </c>
      <c r="B621" s="36" t="s">
        <v>627</v>
      </c>
      <c r="C621" s="9" t="s">
        <v>62</v>
      </c>
      <c r="D621" s="29" t="s">
        <v>63</v>
      </c>
      <c r="E621" s="95">
        <f>'Прил.№5'!F592</f>
        <v>0.6</v>
      </c>
      <c r="F621" s="95">
        <f>'Прил.№5'!G592</f>
        <v>0</v>
      </c>
      <c r="G621" s="95">
        <f>'Прил.№5'!H592</f>
        <v>0</v>
      </c>
    </row>
    <row r="622" spans="1:7" ht="12.75">
      <c r="A622" s="9" t="s">
        <v>27</v>
      </c>
      <c r="B622" s="36" t="s">
        <v>136</v>
      </c>
      <c r="C622" s="9"/>
      <c r="D622" s="40" t="s">
        <v>345</v>
      </c>
      <c r="E622" s="98">
        <f>E623+E639+E635</f>
        <v>14053.199999999999</v>
      </c>
      <c r="F622" s="98">
        <f>F623+F639+F635</f>
        <v>14062</v>
      </c>
      <c r="G622" s="98">
        <f>G623+G639+G635</f>
        <v>14062</v>
      </c>
    </row>
    <row r="623" spans="1:7" ht="12.75">
      <c r="A623" s="9" t="s">
        <v>27</v>
      </c>
      <c r="B623" s="36" t="s">
        <v>137</v>
      </c>
      <c r="C623" s="9"/>
      <c r="D623" s="29" t="s">
        <v>345</v>
      </c>
      <c r="E623" s="98">
        <f>E627+E624+E632</f>
        <v>14001.4</v>
      </c>
      <c r="F623" s="98">
        <f>F627+F624+F632+F636</f>
        <v>14062</v>
      </c>
      <c r="G623" s="98">
        <f>G627+G624+G632+G636</f>
        <v>14062</v>
      </c>
    </row>
    <row r="624" spans="1:7" ht="22.5">
      <c r="A624" s="9" t="s">
        <v>27</v>
      </c>
      <c r="B624" s="36" t="s">
        <v>535</v>
      </c>
      <c r="C624" s="9"/>
      <c r="D624" s="28" t="s">
        <v>262</v>
      </c>
      <c r="E624" s="98">
        <f aca="true" t="shared" si="86" ref="E624:G625">E625</f>
        <v>7600</v>
      </c>
      <c r="F624" s="98">
        <f t="shared" si="86"/>
        <v>7600</v>
      </c>
      <c r="G624" s="98">
        <f t="shared" si="86"/>
        <v>7600</v>
      </c>
    </row>
    <row r="625" spans="1:7" ht="33.75">
      <c r="A625" s="9" t="s">
        <v>27</v>
      </c>
      <c r="B625" s="36" t="s">
        <v>540</v>
      </c>
      <c r="C625" s="9"/>
      <c r="D625" s="28" t="s">
        <v>534</v>
      </c>
      <c r="E625" s="98">
        <f t="shared" si="86"/>
        <v>7600</v>
      </c>
      <c r="F625" s="98">
        <f t="shared" si="86"/>
        <v>7600</v>
      </c>
      <c r="G625" s="98">
        <f t="shared" si="86"/>
        <v>7600</v>
      </c>
    </row>
    <row r="626" spans="1:7" ht="45">
      <c r="A626" s="9" t="s">
        <v>27</v>
      </c>
      <c r="B626" s="36" t="s">
        <v>540</v>
      </c>
      <c r="C626" s="9" t="s">
        <v>62</v>
      </c>
      <c r="D626" s="29" t="s">
        <v>63</v>
      </c>
      <c r="E626" s="98">
        <f>'Прил.№5'!F597</f>
        <v>7600</v>
      </c>
      <c r="F626" s="98">
        <f>'Прил.№5'!G597</f>
        <v>7600</v>
      </c>
      <c r="G626" s="98">
        <f>'Прил.№5'!H597</f>
        <v>7600</v>
      </c>
    </row>
    <row r="627" spans="1:7" ht="12.75">
      <c r="A627" s="9" t="s">
        <v>27</v>
      </c>
      <c r="B627" s="36" t="s">
        <v>138</v>
      </c>
      <c r="C627" s="9"/>
      <c r="D627" s="28" t="s">
        <v>670</v>
      </c>
      <c r="E627" s="98">
        <f>E628</f>
        <v>6325.4</v>
      </c>
      <c r="F627" s="98">
        <f>F628</f>
        <v>6386</v>
      </c>
      <c r="G627" s="98">
        <f>G628</f>
        <v>6386</v>
      </c>
    </row>
    <row r="628" spans="1:7" ht="22.5">
      <c r="A628" s="9" t="s">
        <v>27</v>
      </c>
      <c r="B628" s="36" t="s">
        <v>139</v>
      </c>
      <c r="C628" s="9"/>
      <c r="D628" s="29" t="s">
        <v>339</v>
      </c>
      <c r="E628" s="98">
        <f>E629+E630+E631</f>
        <v>6325.4</v>
      </c>
      <c r="F628" s="98">
        <f>F629+F630+F631</f>
        <v>6386</v>
      </c>
      <c r="G628" s="98">
        <f>G629+G630+G631</f>
        <v>6386</v>
      </c>
    </row>
    <row r="629" spans="1:7" ht="45">
      <c r="A629" s="9" t="s">
        <v>27</v>
      </c>
      <c r="B629" s="36" t="s">
        <v>139</v>
      </c>
      <c r="C629" s="9" t="s">
        <v>62</v>
      </c>
      <c r="D629" s="29" t="s">
        <v>63</v>
      </c>
      <c r="E629" s="98">
        <f>'Прил.№5'!F600</f>
        <v>4185.4</v>
      </c>
      <c r="F629" s="98">
        <f>'Прил.№5'!G600</f>
        <v>4186</v>
      </c>
      <c r="G629" s="98">
        <f>'Прил.№5'!H600</f>
        <v>4186</v>
      </c>
    </row>
    <row r="630" spans="1:7" ht="22.5">
      <c r="A630" s="9" t="s">
        <v>27</v>
      </c>
      <c r="B630" s="36" t="s">
        <v>139</v>
      </c>
      <c r="C630" s="9" t="s">
        <v>64</v>
      </c>
      <c r="D630" s="29" t="s">
        <v>381</v>
      </c>
      <c r="E630" s="98">
        <f>'Прил.№5'!F601</f>
        <v>2044</v>
      </c>
      <c r="F630" s="98">
        <f>'Прил.№5'!G601</f>
        <v>2100</v>
      </c>
      <c r="G630" s="98">
        <f>'Прил.№5'!H601</f>
        <v>2100</v>
      </c>
    </row>
    <row r="631" spans="1:7" ht="12.75">
      <c r="A631" s="9" t="s">
        <v>27</v>
      </c>
      <c r="B631" s="36" t="s">
        <v>139</v>
      </c>
      <c r="C631" s="9" t="s">
        <v>93</v>
      </c>
      <c r="D631" s="28" t="s">
        <v>94</v>
      </c>
      <c r="E631" s="95">
        <f>'Прил.№5'!F602</f>
        <v>96</v>
      </c>
      <c r="F631" s="95">
        <f>'Прил.№5'!G602</f>
        <v>100</v>
      </c>
      <c r="G631" s="95">
        <f>'Прил.№5'!H602</f>
        <v>100</v>
      </c>
    </row>
    <row r="632" spans="1:7" ht="33.75">
      <c r="A632" s="9" t="s">
        <v>27</v>
      </c>
      <c r="B632" s="36" t="s">
        <v>545</v>
      </c>
      <c r="C632" s="9"/>
      <c r="D632" s="29" t="s">
        <v>299</v>
      </c>
      <c r="E632" s="98">
        <f aca="true" t="shared" si="87" ref="E632:G633">E633</f>
        <v>76</v>
      </c>
      <c r="F632" s="98">
        <f t="shared" si="87"/>
        <v>76</v>
      </c>
      <c r="G632" s="98">
        <f t="shared" si="87"/>
        <v>76</v>
      </c>
    </row>
    <row r="633" spans="1:7" ht="33.75">
      <c r="A633" s="9" t="s">
        <v>27</v>
      </c>
      <c r="B633" s="36" t="s">
        <v>546</v>
      </c>
      <c r="C633" s="9"/>
      <c r="D633" s="28" t="s">
        <v>544</v>
      </c>
      <c r="E633" s="98">
        <f t="shared" si="87"/>
        <v>76</v>
      </c>
      <c r="F633" s="98">
        <f t="shared" si="87"/>
        <v>76</v>
      </c>
      <c r="G633" s="98">
        <f t="shared" si="87"/>
        <v>76</v>
      </c>
    </row>
    <row r="634" spans="1:7" ht="45">
      <c r="A634" s="9" t="s">
        <v>27</v>
      </c>
      <c r="B634" s="36" t="s">
        <v>546</v>
      </c>
      <c r="C634" s="9" t="s">
        <v>62</v>
      </c>
      <c r="D634" s="29" t="s">
        <v>63</v>
      </c>
      <c r="E634" s="98">
        <f>'Прил.№5'!F605</f>
        <v>76</v>
      </c>
      <c r="F634" s="98">
        <f>'Прил.№5'!G605</f>
        <v>76</v>
      </c>
      <c r="G634" s="98">
        <f>'Прил.№5'!H605</f>
        <v>76</v>
      </c>
    </row>
    <row r="635" spans="1:7" ht="22.5">
      <c r="A635" s="9" t="s">
        <v>27</v>
      </c>
      <c r="B635" s="36" t="s">
        <v>918</v>
      </c>
      <c r="C635" s="9"/>
      <c r="D635" s="28" t="s">
        <v>917</v>
      </c>
      <c r="E635" s="98">
        <f>E636</f>
        <v>50</v>
      </c>
      <c r="F635" s="98">
        <f>F636</f>
        <v>0</v>
      </c>
      <c r="G635" s="98">
        <f>G636</f>
        <v>0</v>
      </c>
    </row>
    <row r="636" spans="1:7" ht="33.75">
      <c r="A636" s="9" t="s">
        <v>27</v>
      </c>
      <c r="B636" s="36" t="s">
        <v>919</v>
      </c>
      <c r="C636" s="9"/>
      <c r="D636" s="28" t="s">
        <v>318</v>
      </c>
      <c r="E636" s="98">
        <f aca="true" t="shared" si="88" ref="E636:G637">E637</f>
        <v>50</v>
      </c>
      <c r="F636" s="98">
        <f t="shared" si="88"/>
        <v>0</v>
      </c>
      <c r="G636" s="98">
        <f t="shared" si="88"/>
        <v>0</v>
      </c>
    </row>
    <row r="637" spans="1:7" ht="45">
      <c r="A637" s="9" t="s">
        <v>27</v>
      </c>
      <c r="B637" s="36" t="s">
        <v>920</v>
      </c>
      <c r="C637" s="9"/>
      <c r="D637" s="29" t="s">
        <v>864</v>
      </c>
      <c r="E637" s="98">
        <f t="shared" si="88"/>
        <v>50</v>
      </c>
      <c r="F637" s="98">
        <f t="shared" si="88"/>
        <v>0</v>
      </c>
      <c r="G637" s="98">
        <f t="shared" si="88"/>
        <v>0</v>
      </c>
    </row>
    <row r="638" spans="1:7" ht="22.5">
      <c r="A638" s="9" t="s">
        <v>27</v>
      </c>
      <c r="B638" s="36" t="s">
        <v>920</v>
      </c>
      <c r="C638" s="9" t="s">
        <v>64</v>
      </c>
      <c r="D638" s="29" t="s">
        <v>381</v>
      </c>
      <c r="E638" s="98">
        <f>'Прил.№5'!F609</f>
        <v>50</v>
      </c>
      <c r="F638" s="98">
        <f>'Прил.№5'!G609</f>
        <v>0</v>
      </c>
      <c r="G638" s="98">
        <f>'Прил.№5'!H609</f>
        <v>0</v>
      </c>
    </row>
    <row r="639" spans="1:7" ht="12.75">
      <c r="A639" s="9" t="s">
        <v>27</v>
      </c>
      <c r="B639" s="36" t="s">
        <v>630</v>
      </c>
      <c r="C639" s="9"/>
      <c r="D639" s="29" t="s">
        <v>628</v>
      </c>
      <c r="E639" s="98">
        <f>E640</f>
        <v>1.7999999999999998</v>
      </c>
      <c r="F639" s="98">
        <f>F640</f>
        <v>0</v>
      </c>
      <c r="G639" s="98">
        <f>G640</f>
        <v>0</v>
      </c>
    </row>
    <row r="640" spans="1:7" ht="12.75">
      <c r="A640" s="9" t="s">
        <v>27</v>
      </c>
      <c r="B640" s="36" t="s">
        <v>631</v>
      </c>
      <c r="C640" s="9"/>
      <c r="D640" s="29" t="s">
        <v>629</v>
      </c>
      <c r="E640" s="98">
        <f>E641+E643</f>
        <v>1.7999999999999998</v>
      </c>
      <c r="F640" s="98">
        <f>F641+F643</f>
        <v>0</v>
      </c>
      <c r="G640" s="98">
        <f>G641+G643</f>
        <v>0</v>
      </c>
    </row>
    <row r="641" spans="1:7" ht="33.75">
      <c r="A641" s="9" t="s">
        <v>27</v>
      </c>
      <c r="B641" s="36" t="s">
        <v>632</v>
      </c>
      <c r="C641" s="9"/>
      <c r="D641" s="29" t="s">
        <v>863</v>
      </c>
      <c r="E641" s="98">
        <f>E642</f>
        <v>1.2</v>
      </c>
      <c r="F641" s="98">
        <f>F642</f>
        <v>0</v>
      </c>
      <c r="G641" s="98">
        <f>G642</f>
        <v>0</v>
      </c>
    </row>
    <row r="642" spans="1:7" ht="22.5">
      <c r="A642" s="9" t="s">
        <v>27</v>
      </c>
      <c r="B642" s="36" t="s">
        <v>632</v>
      </c>
      <c r="C642" s="9" t="s">
        <v>64</v>
      </c>
      <c r="D642" s="29" t="s">
        <v>381</v>
      </c>
      <c r="E642" s="98">
        <f>'Прил.№5'!F613</f>
        <v>1.2</v>
      </c>
      <c r="F642" s="98">
        <f>'Прил.№5'!G613</f>
        <v>0</v>
      </c>
      <c r="G642" s="98">
        <f>'Прил.№5'!H613</f>
        <v>0</v>
      </c>
    </row>
    <row r="643" spans="1:7" ht="33.75">
      <c r="A643" s="9" t="s">
        <v>27</v>
      </c>
      <c r="B643" s="36" t="s">
        <v>633</v>
      </c>
      <c r="C643" s="9"/>
      <c r="D643" s="29" t="s">
        <v>862</v>
      </c>
      <c r="E643" s="98">
        <f>E644</f>
        <v>0.6</v>
      </c>
      <c r="F643" s="98">
        <f>F644</f>
        <v>0</v>
      </c>
      <c r="G643" s="98">
        <f>G644</f>
        <v>0</v>
      </c>
    </row>
    <row r="644" spans="1:7" ht="45">
      <c r="A644" s="9" t="s">
        <v>27</v>
      </c>
      <c r="B644" s="36" t="s">
        <v>633</v>
      </c>
      <c r="C644" s="9" t="s">
        <v>62</v>
      </c>
      <c r="D644" s="29" t="s">
        <v>63</v>
      </c>
      <c r="E644" s="98">
        <f>'Прил.№5'!F615</f>
        <v>0.6</v>
      </c>
      <c r="F644" s="98">
        <f>'Прил.№5'!G615</f>
        <v>0</v>
      </c>
      <c r="G644" s="98">
        <f>'Прил.№5'!H615</f>
        <v>0</v>
      </c>
    </row>
    <row r="645" spans="1:7" ht="12.75">
      <c r="A645" s="9" t="s">
        <v>27</v>
      </c>
      <c r="B645" s="36" t="s">
        <v>140</v>
      </c>
      <c r="C645" s="9"/>
      <c r="D645" s="40" t="s">
        <v>346</v>
      </c>
      <c r="E645" s="98">
        <f aca="true" t="shared" si="89" ref="E645:G647">E646</f>
        <v>326</v>
      </c>
      <c r="F645" s="98">
        <f t="shared" si="89"/>
        <v>346</v>
      </c>
      <c r="G645" s="98">
        <f t="shared" si="89"/>
        <v>346</v>
      </c>
    </row>
    <row r="646" spans="1:7" ht="12.75">
      <c r="A646" s="9" t="s">
        <v>27</v>
      </c>
      <c r="B646" s="36" t="s">
        <v>141</v>
      </c>
      <c r="C646" s="9"/>
      <c r="D646" s="29" t="s">
        <v>346</v>
      </c>
      <c r="E646" s="98">
        <f t="shared" si="89"/>
        <v>326</v>
      </c>
      <c r="F646" s="98">
        <f t="shared" si="89"/>
        <v>346</v>
      </c>
      <c r="G646" s="98">
        <f t="shared" si="89"/>
        <v>346</v>
      </c>
    </row>
    <row r="647" spans="1:7" ht="12.75">
      <c r="A647" s="9" t="s">
        <v>27</v>
      </c>
      <c r="B647" s="36" t="s">
        <v>142</v>
      </c>
      <c r="C647" s="9"/>
      <c r="D647" s="28" t="s">
        <v>670</v>
      </c>
      <c r="E647" s="98">
        <f t="shared" si="89"/>
        <v>326</v>
      </c>
      <c r="F647" s="98">
        <f t="shared" si="89"/>
        <v>346</v>
      </c>
      <c r="G647" s="98">
        <f t="shared" si="89"/>
        <v>346</v>
      </c>
    </row>
    <row r="648" spans="1:7" ht="22.5">
      <c r="A648" s="9" t="s">
        <v>27</v>
      </c>
      <c r="B648" s="36" t="s">
        <v>143</v>
      </c>
      <c r="C648" s="9"/>
      <c r="D648" s="29" t="s">
        <v>341</v>
      </c>
      <c r="E648" s="98">
        <f>E649+E650+E651</f>
        <v>326</v>
      </c>
      <c r="F648" s="98">
        <f>F649+F650+F651</f>
        <v>346</v>
      </c>
      <c r="G648" s="98">
        <f>G649+G650+G651</f>
        <v>346</v>
      </c>
    </row>
    <row r="649" spans="1:7" ht="45">
      <c r="A649" s="9" t="s">
        <v>27</v>
      </c>
      <c r="B649" s="36" t="s">
        <v>143</v>
      </c>
      <c r="C649" s="9" t="s">
        <v>62</v>
      </c>
      <c r="D649" s="29" t="s">
        <v>63</v>
      </c>
      <c r="E649" s="98">
        <f>'Прил.№5'!F620</f>
        <v>175</v>
      </c>
      <c r="F649" s="98">
        <f>'Прил.№5'!G620</f>
        <v>175</v>
      </c>
      <c r="G649" s="98">
        <f>'Прил.№5'!H620</f>
        <v>175</v>
      </c>
    </row>
    <row r="650" spans="1:7" ht="22.5">
      <c r="A650" s="9" t="s">
        <v>27</v>
      </c>
      <c r="B650" s="36" t="s">
        <v>143</v>
      </c>
      <c r="C650" s="9" t="s">
        <v>64</v>
      </c>
      <c r="D650" s="29" t="s">
        <v>381</v>
      </c>
      <c r="E650" s="98">
        <f>'Прил.№5'!F621</f>
        <v>150</v>
      </c>
      <c r="F650" s="98">
        <f>'Прил.№5'!G621</f>
        <v>170</v>
      </c>
      <c r="G650" s="98">
        <f>'Прил.№5'!H621</f>
        <v>170</v>
      </c>
    </row>
    <row r="651" spans="1:7" ht="12.75">
      <c r="A651" s="9" t="s">
        <v>27</v>
      </c>
      <c r="B651" s="36" t="s">
        <v>143</v>
      </c>
      <c r="C651" s="9" t="s">
        <v>93</v>
      </c>
      <c r="D651" s="109" t="s">
        <v>94</v>
      </c>
      <c r="E651" s="95">
        <f>'Прил.№5'!F622</f>
        <v>1</v>
      </c>
      <c r="F651" s="95">
        <f>'Прил.№5'!G622</f>
        <v>1</v>
      </c>
      <c r="G651" s="95">
        <f>'Прил.№5'!H622</f>
        <v>1</v>
      </c>
    </row>
    <row r="652" spans="1:7" ht="12.75">
      <c r="A652" s="58" t="s">
        <v>12</v>
      </c>
      <c r="B652" s="58"/>
      <c r="C652" s="59"/>
      <c r="D652" s="17" t="str">
        <f>'Прил.№5'!E623</f>
        <v>Другие вопросы в области культуры, кинематографии</v>
      </c>
      <c r="E652" s="93">
        <f>E663+E653</f>
        <v>14561.8</v>
      </c>
      <c r="F652" s="93">
        <f>F663+F653</f>
        <v>14441.2</v>
      </c>
      <c r="G652" s="93">
        <f>G663+G653</f>
        <v>14441.2</v>
      </c>
    </row>
    <row r="653" spans="1:7" ht="22.5">
      <c r="A653" s="9" t="s">
        <v>12</v>
      </c>
      <c r="B653" s="36" t="s">
        <v>319</v>
      </c>
      <c r="C653" s="9"/>
      <c r="D653" s="29" t="s">
        <v>701</v>
      </c>
      <c r="E653" s="95">
        <f>E654</f>
        <v>250</v>
      </c>
      <c r="F653" s="95">
        <f aca="true" t="shared" si="90" ref="F653:G657">F654</f>
        <v>250</v>
      </c>
      <c r="G653" s="95">
        <f t="shared" si="90"/>
        <v>250</v>
      </c>
    </row>
    <row r="654" spans="1:7" ht="22.5">
      <c r="A654" s="9" t="s">
        <v>12</v>
      </c>
      <c r="B654" s="36" t="s">
        <v>598</v>
      </c>
      <c r="C654" s="9"/>
      <c r="D654" s="39" t="s">
        <v>354</v>
      </c>
      <c r="E654" s="95">
        <f>E655+E659</f>
        <v>250</v>
      </c>
      <c r="F654" s="95">
        <f>F655+F659</f>
        <v>250</v>
      </c>
      <c r="G654" s="95">
        <f>G655+G659</f>
        <v>250</v>
      </c>
    </row>
    <row r="655" spans="1:7" ht="33.75">
      <c r="A655" s="9" t="s">
        <v>12</v>
      </c>
      <c r="B655" s="36" t="s">
        <v>599</v>
      </c>
      <c r="C655" s="9"/>
      <c r="D655" s="29" t="s">
        <v>220</v>
      </c>
      <c r="E655" s="95">
        <f>E656</f>
        <v>150</v>
      </c>
      <c r="F655" s="95">
        <f t="shared" si="90"/>
        <v>150</v>
      </c>
      <c r="G655" s="95">
        <f t="shared" si="90"/>
        <v>150</v>
      </c>
    </row>
    <row r="656" spans="1:7" ht="12.75">
      <c r="A656" s="9" t="s">
        <v>12</v>
      </c>
      <c r="B656" s="36" t="s">
        <v>600</v>
      </c>
      <c r="C656" s="9"/>
      <c r="D656" s="28" t="s">
        <v>670</v>
      </c>
      <c r="E656" s="95">
        <f>E657</f>
        <v>150</v>
      </c>
      <c r="F656" s="95">
        <f t="shared" si="90"/>
        <v>150</v>
      </c>
      <c r="G656" s="95">
        <f t="shared" si="90"/>
        <v>150</v>
      </c>
    </row>
    <row r="657" spans="1:7" ht="22.5">
      <c r="A657" s="9" t="s">
        <v>12</v>
      </c>
      <c r="B657" s="36" t="s">
        <v>601</v>
      </c>
      <c r="C657" s="9"/>
      <c r="D657" s="29" t="s">
        <v>221</v>
      </c>
      <c r="E657" s="95">
        <f>E658</f>
        <v>150</v>
      </c>
      <c r="F657" s="95">
        <f t="shared" si="90"/>
        <v>150</v>
      </c>
      <c r="G657" s="95">
        <f t="shared" si="90"/>
        <v>150</v>
      </c>
    </row>
    <row r="658" spans="1:7" ht="22.5">
      <c r="A658" s="9" t="s">
        <v>12</v>
      </c>
      <c r="B658" s="36" t="s">
        <v>601</v>
      </c>
      <c r="C658" s="9" t="s">
        <v>64</v>
      </c>
      <c r="D658" s="29" t="s">
        <v>381</v>
      </c>
      <c r="E658" s="95">
        <f>'Прил.№5'!F644</f>
        <v>150</v>
      </c>
      <c r="F658" s="95">
        <f>'Прил.№5'!G644</f>
        <v>150</v>
      </c>
      <c r="G658" s="95">
        <f>'Прил.№5'!H644</f>
        <v>150</v>
      </c>
    </row>
    <row r="659" spans="1:7" ht="33.75">
      <c r="A659" s="9" t="s">
        <v>12</v>
      </c>
      <c r="B659" s="36" t="s">
        <v>602</v>
      </c>
      <c r="C659" s="9"/>
      <c r="D659" s="29" t="s">
        <v>223</v>
      </c>
      <c r="E659" s="95">
        <f>E660</f>
        <v>100</v>
      </c>
      <c r="F659" s="95">
        <f aca="true" t="shared" si="91" ref="F659:G661">F660</f>
        <v>100</v>
      </c>
      <c r="G659" s="95">
        <f t="shared" si="91"/>
        <v>100</v>
      </c>
    </row>
    <row r="660" spans="1:7" ht="12.75">
      <c r="A660" s="9" t="s">
        <v>12</v>
      </c>
      <c r="B660" s="36" t="s">
        <v>603</v>
      </c>
      <c r="C660" s="9"/>
      <c r="D660" s="28" t="s">
        <v>670</v>
      </c>
      <c r="E660" s="95">
        <f>E661</f>
        <v>100</v>
      </c>
      <c r="F660" s="95">
        <f t="shared" si="91"/>
        <v>100</v>
      </c>
      <c r="G660" s="95">
        <f t="shared" si="91"/>
        <v>100</v>
      </c>
    </row>
    <row r="661" spans="1:7" ht="45">
      <c r="A661" s="9" t="s">
        <v>12</v>
      </c>
      <c r="B661" s="36" t="s">
        <v>604</v>
      </c>
      <c r="C661" s="9"/>
      <c r="D661" s="29" t="s">
        <v>222</v>
      </c>
      <c r="E661" s="95">
        <f>E662</f>
        <v>100</v>
      </c>
      <c r="F661" s="95">
        <f t="shared" si="91"/>
        <v>100</v>
      </c>
      <c r="G661" s="95">
        <f t="shared" si="91"/>
        <v>100</v>
      </c>
    </row>
    <row r="662" spans="1:7" ht="22.5">
      <c r="A662" s="9" t="s">
        <v>12</v>
      </c>
      <c r="B662" s="36" t="s">
        <v>604</v>
      </c>
      <c r="C662" s="9" t="s">
        <v>64</v>
      </c>
      <c r="D662" s="29" t="s">
        <v>381</v>
      </c>
      <c r="E662" s="95">
        <f>'Прил.№5'!F648</f>
        <v>100</v>
      </c>
      <c r="F662" s="95">
        <f>'Прил.№5'!G648</f>
        <v>100</v>
      </c>
      <c r="G662" s="95">
        <f>'Прил.№5'!H648</f>
        <v>100</v>
      </c>
    </row>
    <row r="663" spans="1:7" s="5" customFormat="1" ht="22.5">
      <c r="A663" s="9" t="s">
        <v>12</v>
      </c>
      <c r="B663" s="36" t="s">
        <v>173</v>
      </c>
      <c r="C663" s="9"/>
      <c r="D663" s="29" t="s">
        <v>710</v>
      </c>
      <c r="E663" s="95">
        <f>E664</f>
        <v>14311.8</v>
      </c>
      <c r="F663" s="95">
        <f aca="true" t="shared" si="92" ref="F663:G665">F664</f>
        <v>14191.2</v>
      </c>
      <c r="G663" s="95">
        <f t="shared" si="92"/>
        <v>14191.2</v>
      </c>
    </row>
    <row r="664" spans="1:7" s="5" customFormat="1" ht="12.75">
      <c r="A664" s="9" t="s">
        <v>12</v>
      </c>
      <c r="B664" s="36" t="s">
        <v>144</v>
      </c>
      <c r="C664" s="9"/>
      <c r="D664" s="40" t="s">
        <v>116</v>
      </c>
      <c r="E664" s="95">
        <f>E665</f>
        <v>14311.8</v>
      </c>
      <c r="F664" s="95">
        <f t="shared" si="92"/>
        <v>14191.2</v>
      </c>
      <c r="G664" s="95">
        <f t="shared" si="92"/>
        <v>14191.2</v>
      </c>
    </row>
    <row r="665" spans="1:7" s="5" customFormat="1" ht="45">
      <c r="A665" s="9" t="s">
        <v>12</v>
      </c>
      <c r="B665" s="36" t="s">
        <v>145</v>
      </c>
      <c r="C665" s="9"/>
      <c r="D665" s="29" t="s">
        <v>795</v>
      </c>
      <c r="E665" s="95">
        <f>E666</f>
        <v>14311.8</v>
      </c>
      <c r="F665" s="95">
        <f t="shared" si="92"/>
        <v>14191.2</v>
      </c>
      <c r="G665" s="95">
        <f t="shared" si="92"/>
        <v>14191.2</v>
      </c>
    </row>
    <row r="666" spans="1:7" s="5" customFormat="1" ht="12.75">
      <c r="A666" s="9" t="s">
        <v>12</v>
      </c>
      <c r="B666" s="36" t="s">
        <v>146</v>
      </c>
      <c r="C666" s="9"/>
      <c r="D666" s="28" t="s">
        <v>670</v>
      </c>
      <c r="E666" s="95">
        <f>E667+E670+E674</f>
        <v>14311.8</v>
      </c>
      <c r="F666" s="95">
        <f>F667+F670+F674</f>
        <v>14191.2</v>
      </c>
      <c r="G666" s="95">
        <f>G667+G670+G674</f>
        <v>14191.2</v>
      </c>
    </row>
    <row r="667" spans="1:7" s="5" customFormat="1" ht="33.75">
      <c r="A667" s="9" t="s">
        <v>12</v>
      </c>
      <c r="B667" s="36" t="s">
        <v>147</v>
      </c>
      <c r="C667" s="9"/>
      <c r="D667" s="28" t="s">
        <v>796</v>
      </c>
      <c r="E667" s="95">
        <f>E668+E669</f>
        <v>1723.3</v>
      </c>
      <c r="F667" s="95">
        <f>F668+F669</f>
        <v>1723.3</v>
      </c>
      <c r="G667" s="95">
        <f>G668+G669</f>
        <v>1723.3</v>
      </c>
    </row>
    <row r="668" spans="1:7" s="5" customFormat="1" ht="44.25" customHeight="1">
      <c r="A668" s="9" t="s">
        <v>12</v>
      </c>
      <c r="B668" s="36" t="s">
        <v>147</v>
      </c>
      <c r="C668" s="9" t="s">
        <v>62</v>
      </c>
      <c r="D668" s="29" t="s">
        <v>63</v>
      </c>
      <c r="E668" s="95">
        <f>'Прил.№5'!F629</f>
        <v>1723.3</v>
      </c>
      <c r="F668" s="95">
        <f>'Прил.№5'!G629</f>
        <v>1723.3</v>
      </c>
      <c r="G668" s="95">
        <f>'Прил.№5'!H629</f>
        <v>1723.3</v>
      </c>
    </row>
    <row r="669" spans="1:7" s="5" customFormat="1" ht="12.75" hidden="1">
      <c r="A669" s="9" t="s">
        <v>12</v>
      </c>
      <c r="B669" s="36" t="s">
        <v>147</v>
      </c>
      <c r="C669" s="9" t="s">
        <v>93</v>
      </c>
      <c r="D669" s="28" t="s">
        <v>94</v>
      </c>
      <c r="E669" s="95">
        <f>'Прил.№5'!F630</f>
        <v>0</v>
      </c>
      <c r="F669" s="95">
        <f>'Прил.№5'!G630</f>
        <v>0</v>
      </c>
      <c r="G669" s="95">
        <f>'Прил.№5'!H630</f>
        <v>0</v>
      </c>
    </row>
    <row r="670" spans="1:7" ht="33.75">
      <c r="A670" s="9" t="s">
        <v>12</v>
      </c>
      <c r="B670" s="36" t="s">
        <v>149</v>
      </c>
      <c r="C670" s="9"/>
      <c r="D670" s="29" t="s">
        <v>797</v>
      </c>
      <c r="E670" s="95">
        <f>E671+E672+E673</f>
        <v>2173.5</v>
      </c>
      <c r="F670" s="95">
        <f>F671+F672+F673</f>
        <v>2189.5</v>
      </c>
      <c r="G670" s="95">
        <f>G671+G672+G673</f>
        <v>2189.5</v>
      </c>
    </row>
    <row r="671" spans="1:7" ht="45">
      <c r="A671" s="9" t="s">
        <v>12</v>
      </c>
      <c r="B671" s="36" t="s">
        <v>149</v>
      </c>
      <c r="C671" s="9" t="s">
        <v>62</v>
      </c>
      <c r="D671" s="29" t="s">
        <v>63</v>
      </c>
      <c r="E671" s="98">
        <f>'Прил.№5'!F632</f>
        <v>1989.5</v>
      </c>
      <c r="F671" s="98">
        <f>'Прил.№5'!G632</f>
        <v>1989.5</v>
      </c>
      <c r="G671" s="98">
        <f>'Прил.№5'!H632</f>
        <v>1989.5</v>
      </c>
    </row>
    <row r="672" spans="1:7" ht="24.75" customHeight="1">
      <c r="A672" s="9" t="s">
        <v>12</v>
      </c>
      <c r="B672" s="36" t="s">
        <v>149</v>
      </c>
      <c r="C672" s="9" t="s">
        <v>64</v>
      </c>
      <c r="D672" s="29" t="s">
        <v>381</v>
      </c>
      <c r="E672" s="95">
        <f>'Прил.№5'!F633</f>
        <v>184</v>
      </c>
      <c r="F672" s="95">
        <f>'Прил.№5'!G633</f>
        <v>200</v>
      </c>
      <c r="G672" s="95">
        <f>'Прил.№5'!H633</f>
        <v>200</v>
      </c>
    </row>
    <row r="673" spans="1:7" ht="12.75" hidden="1">
      <c r="A673" s="9" t="s">
        <v>12</v>
      </c>
      <c r="B673" s="36" t="s">
        <v>149</v>
      </c>
      <c r="C673" s="9" t="s">
        <v>93</v>
      </c>
      <c r="D673" s="28" t="s">
        <v>94</v>
      </c>
      <c r="E673" s="95">
        <f>'Прил.№5'!F634</f>
        <v>0</v>
      </c>
      <c r="F673" s="95">
        <f>'Прил.№5'!G634</f>
        <v>0</v>
      </c>
      <c r="G673" s="95">
        <f>'Прил.№5'!H634</f>
        <v>0</v>
      </c>
    </row>
    <row r="674" spans="1:7" ht="33.75">
      <c r="A674" s="9" t="s">
        <v>12</v>
      </c>
      <c r="B674" s="36" t="s">
        <v>150</v>
      </c>
      <c r="C674" s="9"/>
      <c r="D674" s="29" t="s">
        <v>798</v>
      </c>
      <c r="E674" s="100">
        <f>E675+E676+E677</f>
        <v>10415</v>
      </c>
      <c r="F674" s="100">
        <f>F675+F676+F677</f>
        <v>10278.4</v>
      </c>
      <c r="G674" s="100">
        <f>G675+G676+G677</f>
        <v>10278.4</v>
      </c>
    </row>
    <row r="675" spans="1:7" ht="45">
      <c r="A675" s="9" t="s">
        <v>12</v>
      </c>
      <c r="B675" s="36" t="s">
        <v>150</v>
      </c>
      <c r="C675" s="9" t="s">
        <v>62</v>
      </c>
      <c r="D675" s="29" t="s">
        <v>63</v>
      </c>
      <c r="E675" s="100">
        <f>'Прил.№5'!F636</f>
        <v>8278.4</v>
      </c>
      <c r="F675" s="100">
        <f>'Прил.№5'!G636</f>
        <v>8278.4</v>
      </c>
      <c r="G675" s="100">
        <f>'Прил.№5'!H636</f>
        <v>8278.4</v>
      </c>
    </row>
    <row r="676" spans="1:7" ht="22.5">
      <c r="A676" s="9" t="s">
        <v>12</v>
      </c>
      <c r="B676" s="36" t="s">
        <v>150</v>
      </c>
      <c r="C676" s="9" t="s">
        <v>64</v>
      </c>
      <c r="D676" s="29" t="s">
        <v>381</v>
      </c>
      <c r="E676" s="100">
        <f>'Прил.№5'!F637</f>
        <v>2115.6</v>
      </c>
      <c r="F676" s="100">
        <f>'Прил.№5'!G637</f>
        <v>1975</v>
      </c>
      <c r="G676" s="100">
        <f>'Прил.№5'!H637</f>
        <v>1975</v>
      </c>
    </row>
    <row r="677" spans="1:7" ht="12.75">
      <c r="A677" s="9" t="s">
        <v>12</v>
      </c>
      <c r="B677" s="36" t="s">
        <v>150</v>
      </c>
      <c r="C677" s="9" t="s">
        <v>93</v>
      </c>
      <c r="D677" s="28" t="s">
        <v>94</v>
      </c>
      <c r="E677" s="100">
        <f>'Прил.№5'!F638</f>
        <v>21</v>
      </c>
      <c r="F677" s="100">
        <f>'Прил.№5'!G638</f>
        <v>25</v>
      </c>
      <c r="G677" s="100">
        <f>'Прил.№5'!H638</f>
        <v>25</v>
      </c>
    </row>
    <row r="678" spans="1:7" ht="12.75">
      <c r="A678" s="55" t="s">
        <v>13</v>
      </c>
      <c r="B678" s="34"/>
      <c r="C678" s="15"/>
      <c r="D678" s="11" t="s">
        <v>14</v>
      </c>
      <c r="E678" s="97">
        <f>E679+E686+E699</f>
        <v>8396</v>
      </c>
      <c r="F678" s="97">
        <f>F679+F686+F699</f>
        <v>8396</v>
      </c>
      <c r="G678" s="97">
        <f>G679+G686+G699</f>
        <v>10811.4</v>
      </c>
    </row>
    <row r="679" spans="1:7" s="5" customFormat="1" ht="12.75">
      <c r="A679" s="34" t="s">
        <v>15</v>
      </c>
      <c r="B679" s="34"/>
      <c r="C679" s="15"/>
      <c r="D679" s="11" t="s">
        <v>16</v>
      </c>
      <c r="E679" s="93">
        <f>E685</f>
        <v>2100</v>
      </c>
      <c r="F679" s="93">
        <f>F685</f>
        <v>2100</v>
      </c>
      <c r="G679" s="93">
        <f>G685</f>
        <v>2100</v>
      </c>
    </row>
    <row r="680" spans="1:7" s="5" customFormat="1" ht="22.5">
      <c r="A680" s="9" t="s">
        <v>15</v>
      </c>
      <c r="B680" s="36" t="s">
        <v>254</v>
      </c>
      <c r="C680" s="9"/>
      <c r="D680" s="29" t="s">
        <v>671</v>
      </c>
      <c r="E680" s="95">
        <f aca="true" t="shared" si="93" ref="E680:G684">E681</f>
        <v>2100</v>
      </c>
      <c r="F680" s="95">
        <f t="shared" si="93"/>
        <v>2100</v>
      </c>
      <c r="G680" s="95">
        <f t="shared" si="93"/>
        <v>2100</v>
      </c>
    </row>
    <row r="681" spans="1:7" s="5" customFormat="1" ht="33.75">
      <c r="A681" s="16" t="s">
        <v>15</v>
      </c>
      <c r="B681" s="36" t="s">
        <v>265</v>
      </c>
      <c r="C681" s="9"/>
      <c r="D681" s="39" t="s">
        <v>678</v>
      </c>
      <c r="E681" s="95">
        <f t="shared" si="93"/>
        <v>2100</v>
      </c>
      <c r="F681" s="95">
        <f t="shared" si="93"/>
        <v>2100</v>
      </c>
      <c r="G681" s="95">
        <f t="shared" si="93"/>
        <v>2100</v>
      </c>
    </row>
    <row r="682" spans="1:7" s="5" customFormat="1" ht="22.5">
      <c r="A682" s="16" t="s">
        <v>15</v>
      </c>
      <c r="B682" s="36" t="s">
        <v>310</v>
      </c>
      <c r="C682" s="16"/>
      <c r="D682" s="28" t="s">
        <v>697</v>
      </c>
      <c r="E682" s="95">
        <f t="shared" si="93"/>
        <v>2100</v>
      </c>
      <c r="F682" s="95">
        <f t="shared" si="93"/>
        <v>2100</v>
      </c>
      <c r="G682" s="95">
        <f t="shared" si="93"/>
        <v>2100</v>
      </c>
    </row>
    <row r="683" spans="1:7" s="5" customFormat="1" ht="12.75">
      <c r="A683" s="16" t="s">
        <v>15</v>
      </c>
      <c r="B683" s="36" t="s">
        <v>311</v>
      </c>
      <c r="C683" s="16"/>
      <c r="D683" s="28" t="s">
        <v>670</v>
      </c>
      <c r="E683" s="95">
        <f t="shared" si="93"/>
        <v>2100</v>
      </c>
      <c r="F683" s="95">
        <f t="shared" si="93"/>
        <v>2100</v>
      </c>
      <c r="G683" s="95">
        <f t="shared" si="93"/>
        <v>2100</v>
      </c>
    </row>
    <row r="684" spans="1:7" s="5" customFormat="1" ht="22.5">
      <c r="A684" s="16" t="s">
        <v>15</v>
      </c>
      <c r="B684" s="36" t="s">
        <v>312</v>
      </c>
      <c r="C684" s="16"/>
      <c r="D684" s="28" t="s">
        <v>698</v>
      </c>
      <c r="E684" s="95">
        <f>E685</f>
        <v>2100</v>
      </c>
      <c r="F684" s="95">
        <f t="shared" si="93"/>
        <v>2100</v>
      </c>
      <c r="G684" s="95">
        <f t="shared" si="93"/>
        <v>2100</v>
      </c>
    </row>
    <row r="685" spans="1:7" s="5" customFormat="1" ht="12.75">
      <c r="A685" s="9" t="s">
        <v>15</v>
      </c>
      <c r="B685" s="36" t="s">
        <v>312</v>
      </c>
      <c r="C685" s="16" t="s">
        <v>115</v>
      </c>
      <c r="D685" s="28" t="s">
        <v>117</v>
      </c>
      <c r="E685" s="95">
        <f>'Прил.№5'!F305</f>
        <v>2100</v>
      </c>
      <c r="F685" s="95">
        <f>'Прил.№5'!G305</f>
        <v>2100</v>
      </c>
      <c r="G685" s="95">
        <f>'Прил.№5'!H305</f>
        <v>2100</v>
      </c>
    </row>
    <row r="686" spans="1:7" ht="12" customHeight="1">
      <c r="A686" s="55" t="s">
        <v>17</v>
      </c>
      <c r="B686" s="36"/>
      <c r="C686" s="15"/>
      <c r="D686" s="11" t="s">
        <v>18</v>
      </c>
      <c r="E686" s="97">
        <f>E693+E687</f>
        <v>3222</v>
      </c>
      <c r="F686" s="97">
        <f>F693+F687</f>
        <v>3222</v>
      </c>
      <c r="G686" s="97">
        <f>G693+G687</f>
        <v>3222</v>
      </c>
    </row>
    <row r="687" spans="1:7" ht="22.5" hidden="1">
      <c r="A687" s="9" t="s">
        <v>17</v>
      </c>
      <c r="B687" s="36" t="s">
        <v>320</v>
      </c>
      <c r="C687" s="16"/>
      <c r="D687" s="29" t="s">
        <v>701</v>
      </c>
      <c r="E687" s="96">
        <f>E688</f>
        <v>0</v>
      </c>
      <c r="F687" s="96">
        <f aca="true" t="shared" si="94" ref="F687:G691">F688</f>
        <v>0</v>
      </c>
      <c r="G687" s="96">
        <f t="shared" si="94"/>
        <v>0</v>
      </c>
    </row>
    <row r="688" spans="1:7" ht="22.5" hidden="1">
      <c r="A688" s="9" t="s">
        <v>17</v>
      </c>
      <c r="B688" s="36" t="s">
        <v>652</v>
      </c>
      <c r="C688" s="9"/>
      <c r="D688" s="40" t="s">
        <v>702</v>
      </c>
      <c r="E688" s="96">
        <f>E689</f>
        <v>0</v>
      </c>
      <c r="F688" s="96">
        <f t="shared" si="94"/>
        <v>0</v>
      </c>
      <c r="G688" s="96">
        <f t="shared" si="94"/>
        <v>0</v>
      </c>
    </row>
    <row r="689" spans="1:7" ht="22.5" hidden="1">
      <c r="A689" s="9" t="s">
        <v>17</v>
      </c>
      <c r="B689" s="36" t="s">
        <v>653</v>
      </c>
      <c r="C689" s="9"/>
      <c r="D689" s="29" t="s">
        <v>703</v>
      </c>
      <c r="E689" s="96">
        <f>E690</f>
        <v>0</v>
      </c>
      <c r="F689" s="96">
        <f t="shared" si="94"/>
        <v>0</v>
      </c>
      <c r="G689" s="96">
        <f t="shared" si="94"/>
        <v>0</v>
      </c>
    </row>
    <row r="690" spans="1:7" ht="12.75" hidden="1">
      <c r="A690" s="9" t="s">
        <v>17</v>
      </c>
      <c r="B690" s="36" t="s">
        <v>654</v>
      </c>
      <c r="C690" s="9"/>
      <c r="D690" s="28" t="s">
        <v>670</v>
      </c>
      <c r="E690" s="96">
        <f>E691</f>
        <v>0</v>
      </c>
      <c r="F690" s="96">
        <f t="shared" si="94"/>
        <v>0</v>
      </c>
      <c r="G690" s="96">
        <f t="shared" si="94"/>
        <v>0</v>
      </c>
    </row>
    <row r="691" spans="1:7" ht="22.5" hidden="1">
      <c r="A691" s="9" t="s">
        <v>17</v>
      </c>
      <c r="B691" s="36" t="s">
        <v>655</v>
      </c>
      <c r="C691" s="9"/>
      <c r="D691" s="29" t="s">
        <v>704</v>
      </c>
      <c r="E691" s="96">
        <f>E692</f>
        <v>0</v>
      </c>
      <c r="F691" s="96">
        <f t="shared" si="94"/>
        <v>0</v>
      </c>
      <c r="G691" s="96">
        <f t="shared" si="94"/>
        <v>0</v>
      </c>
    </row>
    <row r="692" spans="1:7" ht="12.75" hidden="1">
      <c r="A692" s="9" t="s">
        <v>17</v>
      </c>
      <c r="B692" s="36" t="s">
        <v>655</v>
      </c>
      <c r="C692" s="9" t="s">
        <v>115</v>
      </c>
      <c r="D692" s="28" t="s">
        <v>117</v>
      </c>
      <c r="E692" s="96">
        <f>'Прил.№5'!F312</f>
        <v>0</v>
      </c>
      <c r="F692" s="96">
        <f>'Прил.№5'!G312</f>
        <v>0</v>
      </c>
      <c r="G692" s="96">
        <f>'Прил.№5'!H312</f>
        <v>0</v>
      </c>
    </row>
    <row r="693" spans="1:7" ht="33.75">
      <c r="A693" s="9" t="s">
        <v>17</v>
      </c>
      <c r="B693" s="36" t="s">
        <v>161</v>
      </c>
      <c r="C693" s="9"/>
      <c r="D693" s="31" t="s">
        <v>705</v>
      </c>
      <c r="E693" s="95">
        <f aca="true" t="shared" si="95" ref="E693:G697">E694</f>
        <v>3222</v>
      </c>
      <c r="F693" s="95">
        <f t="shared" si="95"/>
        <v>3222</v>
      </c>
      <c r="G693" s="95">
        <f t="shared" si="95"/>
        <v>3222</v>
      </c>
    </row>
    <row r="694" spans="1:7" ht="22.5">
      <c r="A694" s="9" t="s">
        <v>17</v>
      </c>
      <c r="B694" s="84">
        <v>1240000000</v>
      </c>
      <c r="C694" s="15"/>
      <c r="D694" s="43" t="s">
        <v>97</v>
      </c>
      <c r="E694" s="95">
        <f t="shared" si="95"/>
        <v>3222</v>
      </c>
      <c r="F694" s="95">
        <f t="shared" si="95"/>
        <v>3222</v>
      </c>
      <c r="G694" s="95">
        <f t="shared" si="95"/>
        <v>3222</v>
      </c>
    </row>
    <row r="695" spans="1:7" ht="45">
      <c r="A695" s="9" t="s">
        <v>17</v>
      </c>
      <c r="B695" s="84">
        <v>1240200000</v>
      </c>
      <c r="C695" s="15"/>
      <c r="D695" s="31" t="s">
        <v>553</v>
      </c>
      <c r="E695" s="95">
        <f t="shared" si="95"/>
        <v>3222</v>
      </c>
      <c r="F695" s="95">
        <f t="shared" si="95"/>
        <v>3222</v>
      </c>
      <c r="G695" s="95">
        <f t="shared" si="95"/>
        <v>3222</v>
      </c>
    </row>
    <row r="696" spans="1:7" ht="22.5">
      <c r="A696" s="9" t="s">
        <v>17</v>
      </c>
      <c r="B696" s="84">
        <v>1240210000</v>
      </c>
      <c r="C696" s="15"/>
      <c r="D696" s="31" t="s">
        <v>262</v>
      </c>
      <c r="E696" s="95">
        <f t="shared" si="95"/>
        <v>3222</v>
      </c>
      <c r="F696" s="95">
        <f t="shared" si="95"/>
        <v>3222</v>
      </c>
      <c r="G696" s="95">
        <f t="shared" si="95"/>
        <v>3222</v>
      </c>
    </row>
    <row r="697" spans="1:7" ht="56.25">
      <c r="A697" s="9" t="s">
        <v>17</v>
      </c>
      <c r="B697" s="84">
        <v>1240210560</v>
      </c>
      <c r="C697" s="15"/>
      <c r="D697" s="29" t="s">
        <v>92</v>
      </c>
      <c r="E697" s="95">
        <f>E698</f>
        <v>3222</v>
      </c>
      <c r="F697" s="95">
        <f t="shared" si="95"/>
        <v>3222</v>
      </c>
      <c r="G697" s="95">
        <f t="shared" si="95"/>
        <v>3222</v>
      </c>
    </row>
    <row r="698" spans="1:7" ht="12.75">
      <c r="A698" s="9" t="s">
        <v>17</v>
      </c>
      <c r="B698" s="84">
        <v>1240210560</v>
      </c>
      <c r="C698" s="9" t="s">
        <v>115</v>
      </c>
      <c r="D698" s="28" t="s">
        <v>117</v>
      </c>
      <c r="E698" s="95">
        <f>'Прил.№5'!F318</f>
        <v>3222</v>
      </c>
      <c r="F698" s="95">
        <f>'Прил.№5'!G318</f>
        <v>3222</v>
      </c>
      <c r="G698" s="95">
        <f>'Прил.№5'!H318</f>
        <v>3222</v>
      </c>
    </row>
    <row r="699" spans="1:7" ht="12.75">
      <c r="A699" s="34" t="s">
        <v>53</v>
      </c>
      <c r="B699" s="34"/>
      <c r="C699" s="15"/>
      <c r="D699" s="60" t="s">
        <v>54</v>
      </c>
      <c r="E699" s="93">
        <f>E712+E721+E700</f>
        <v>3074</v>
      </c>
      <c r="F699" s="93">
        <f>F712+F721+F700</f>
        <v>3074</v>
      </c>
      <c r="G699" s="93">
        <f>G712+G721+G700</f>
        <v>5489.4</v>
      </c>
    </row>
    <row r="700" spans="1:7" ht="22.5">
      <c r="A700" s="9" t="s">
        <v>53</v>
      </c>
      <c r="B700" s="36" t="s">
        <v>314</v>
      </c>
      <c r="C700" s="9"/>
      <c r="D700" s="29" t="s">
        <v>706</v>
      </c>
      <c r="E700" s="95">
        <f>E701</f>
        <v>50</v>
      </c>
      <c r="F700" s="95">
        <f aca="true" t="shared" si="96" ref="F700:G704">F701</f>
        <v>50</v>
      </c>
      <c r="G700" s="95">
        <f t="shared" si="96"/>
        <v>50</v>
      </c>
    </row>
    <row r="701" spans="1:7" ht="12.75">
      <c r="A701" s="9" t="s">
        <v>53</v>
      </c>
      <c r="B701" s="36" t="s">
        <v>315</v>
      </c>
      <c r="C701" s="9"/>
      <c r="D701" s="40" t="s">
        <v>351</v>
      </c>
      <c r="E701" s="95">
        <f>E702</f>
        <v>50</v>
      </c>
      <c r="F701" s="95">
        <f t="shared" si="96"/>
        <v>50</v>
      </c>
      <c r="G701" s="95">
        <f t="shared" si="96"/>
        <v>50</v>
      </c>
    </row>
    <row r="702" spans="1:7" ht="12.75">
      <c r="A702" s="9" t="s">
        <v>53</v>
      </c>
      <c r="B702" s="36" t="s">
        <v>316</v>
      </c>
      <c r="C702" s="9"/>
      <c r="D702" s="28" t="s">
        <v>189</v>
      </c>
      <c r="E702" s="95">
        <f>E703+E706+E709</f>
        <v>50</v>
      </c>
      <c r="F702" s="95">
        <f>F703+F706+F709</f>
        <v>50</v>
      </c>
      <c r="G702" s="95">
        <f>G703+G706+G709</f>
        <v>50</v>
      </c>
    </row>
    <row r="703" spans="1:7" ht="33.75">
      <c r="A703" s="9" t="s">
        <v>53</v>
      </c>
      <c r="B703" s="36" t="s">
        <v>317</v>
      </c>
      <c r="C703" s="9"/>
      <c r="D703" s="28" t="s">
        <v>318</v>
      </c>
      <c r="E703" s="95">
        <f>E704</f>
        <v>50</v>
      </c>
      <c r="F703" s="95">
        <f t="shared" si="96"/>
        <v>50</v>
      </c>
      <c r="G703" s="95">
        <f t="shared" si="96"/>
        <v>50</v>
      </c>
    </row>
    <row r="704" spans="1:7" ht="12.75">
      <c r="A704" s="9" t="s">
        <v>53</v>
      </c>
      <c r="B704" s="36" t="s">
        <v>493</v>
      </c>
      <c r="C704" s="9"/>
      <c r="D704" s="28" t="s">
        <v>539</v>
      </c>
      <c r="E704" s="95">
        <f>E705</f>
        <v>50</v>
      </c>
      <c r="F704" s="95">
        <f t="shared" si="96"/>
        <v>50</v>
      </c>
      <c r="G704" s="95">
        <f t="shared" si="96"/>
        <v>50</v>
      </c>
    </row>
    <row r="705" spans="1:7" ht="12" customHeight="1">
      <c r="A705" s="9" t="s">
        <v>53</v>
      </c>
      <c r="B705" s="36" t="s">
        <v>493</v>
      </c>
      <c r="C705" s="9" t="s">
        <v>115</v>
      </c>
      <c r="D705" s="28" t="s">
        <v>117</v>
      </c>
      <c r="E705" s="95">
        <f>'Прил.№5'!F325</f>
        <v>50</v>
      </c>
      <c r="F705" s="95">
        <f>'Прил.№5'!G325</f>
        <v>50</v>
      </c>
      <c r="G705" s="95">
        <f>'Прил.№5'!H325</f>
        <v>50</v>
      </c>
    </row>
    <row r="706" spans="1:7" ht="33.75" hidden="1">
      <c r="A706" s="16" t="s">
        <v>53</v>
      </c>
      <c r="B706" s="36" t="s">
        <v>841</v>
      </c>
      <c r="C706" s="16"/>
      <c r="D706" s="29" t="s">
        <v>299</v>
      </c>
      <c r="E706" s="95">
        <f aca="true" t="shared" si="97" ref="E706:G707">E707</f>
        <v>0</v>
      </c>
      <c r="F706" s="95">
        <f t="shared" si="97"/>
        <v>0</v>
      </c>
      <c r="G706" s="95">
        <f t="shared" si="97"/>
        <v>0</v>
      </c>
    </row>
    <row r="707" spans="1:7" ht="33.75" hidden="1">
      <c r="A707" s="16" t="s">
        <v>53</v>
      </c>
      <c r="B707" s="36" t="s">
        <v>842</v>
      </c>
      <c r="C707" s="16"/>
      <c r="D707" s="28" t="s">
        <v>840</v>
      </c>
      <c r="E707" s="95">
        <f t="shared" si="97"/>
        <v>0</v>
      </c>
      <c r="F707" s="95">
        <f t="shared" si="97"/>
        <v>0</v>
      </c>
      <c r="G707" s="95">
        <f t="shared" si="97"/>
        <v>0</v>
      </c>
    </row>
    <row r="708" spans="1:7" ht="12.75" hidden="1">
      <c r="A708" s="16" t="s">
        <v>53</v>
      </c>
      <c r="B708" s="36" t="s">
        <v>842</v>
      </c>
      <c r="C708" s="9" t="s">
        <v>115</v>
      </c>
      <c r="D708" s="28" t="s">
        <v>117</v>
      </c>
      <c r="E708" s="95">
        <f>'Прил.№5'!F328</f>
        <v>0</v>
      </c>
      <c r="F708" s="95">
        <f>'Прил.№5'!G328</f>
        <v>0</v>
      </c>
      <c r="G708" s="95">
        <f>'Прил.№5'!H328</f>
        <v>0</v>
      </c>
    </row>
    <row r="709" spans="1:7" ht="22.5" hidden="1">
      <c r="A709" s="16" t="s">
        <v>53</v>
      </c>
      <c r="B709" s="36" t="s">
        <v>851</v>
      </c>
      <c r="C709" s="16"/>
      <c r="D709" s="28" t="s">
        <v>262</v>
      </c>
      <c r="E709" s="95">
        <f aca="true" t="shared" si="98" ref="E709:G710">E710</f>
        <v>0</v>
      </c>
      <c r="F709" s="95">
        <f t="shared" si="98"/>
        <v>0</v>
      </c>
      <c r="G709" s="95">
        <f t="shared" si="98"/>
        <v>0</v>
      </c>
    </row>
    <row r="710" spans="1:7" ht="22.5" hidden="1">
      <c r="A710" s="16" t="s">
        <v>53</v>
      </c>
      <c r="B710" s="36" t="s">
        <v>852</v>
      </c>
      <c r="C710" s="16"/>
      <c r="D710" s="28" t="s">
        <v>853</v>
      </c>
      <c r="E710" s="95">
        <f t="shared" si="98"/>
        <v>0</v>
      </c>
      <c r="F710" s="95">
        <f t="shared" si="98"/>
        <v>0</v>
      </c>
      <c r="G710" s="95">
        <f t="shared" si="98"/>
        <v>0</v>
      </c>
    </row>
    <row r="711" spans="1:7" ht="12.75" hidden="1">
      <c r="A711" s="16" t="s">
        <v>53</v>
      </c>
      <c r="B711" s="36" t="s">
        <v>852</v>
      </c>
      <c r="C711" s="9" t="s">
        <v>115</v>
      </c>
      <c r="D711" s="28" t="s">
        <v>117</v>
      </c>
      <c r="E711" s="95">
        <f>'Прил.№5'!F331</f>
        <v>0</v>
      </c>
      <c r="F711" s="95">
        <f>'Прил.№5'!G331</f>
        <v>0</v>
      </c>
      <c r="G711" s="95">
        <f>'Прил.№5'!H331</f>
        <v>0</v>
      </c>
    </row>
    <row r="712" spans="1:7" ht="22.5" hidden="1">
      <c r="A712" s="16" t="s">
        <v>53</v>
      </c>
      <c r="B712" s="36" t="s">
        <v>320</v>
      </c>
      <c r="C712" s="16"/>
      <c r="D712" s="29" t="s">
        <v>701</v>
      </c>
      <c r="E712" s="95">
        <f aca="true" t="shared" si="99" ref="E712:G716">E713</f>
        <v>0</v>
      </c>
      <c r="F712" s="95">
        <f t="shared" si="99"/>
        <v>0</v>
      </c>
      <c r="G712" s="95">
        <f t="shared" si="99"/>
        <v>2415.4</v>
      </c>
    </row>
    <row r="713" spans="1:7" ht="22.5" hidden="1">
      <c r="A713" s="16" t="s">
        <v>53</v>
      </c>
      <c r="B713" s="36" t="s">
        <v>605</v>
      </c>
      <c r="C713" s="16"/>
      <c r="D713" s="40" t="s">
        <v>234</v>
      </c>
      <c r="E713" s="95">
        <f t="shared" si="99"/>
        <v>0</v>
      </c>
      <c r="F713" s="95">
        <f t="shared" si="99"/>
        <v>0</v>
      </c>
      <c r="G713" s="95">
        <f t="shared" si="99"/>
        <v>2415.4</v>
      </c>
    </row>
    <row r="714" spans="1:7" ht="33.75" hidden="1">
      <c r="A714" s="16" t="s">
        <v>53</v>
      </c>
      <c r="B714" s="36" t="s">
        <v>606</v>
      </c>
      <c r="C714" s="16"/>
      <c r="D714" s="28" t="s">
        <v>321</v>
      </c>
      <c r="E714" s="95">
        <f>E715+E718</f>
        <v>0</v>
      </c>
      <c r="F714" s="95">
        <f>F715+F718</f>
        <v>0</v>
      </c>
      <c r="G714" s="95">
        <f>G715+G718</f>
        <v>2415.4</v>
      </c>
    </row>
    <row r="715" spans="1:7" ht="45" hidden="1">
      <c r="A715" s="16" t="s">
        <v>53</v>
      </c>
      <c r="B715" s="36" t="s">
        <v>607</v>
      </c>
      <c r="C715" s="16"/>
      <c r="D715" s="28" t="s">
        <v>87</v>
      </c>
      <c r="E715" s="95">
        <f t="shared" si="99"/>
        <v>0</v>
      </c>
      <c r="F715" s="95">
        <f t="shared" si="99"/>
        <v>0</v>
      </c>
      <c r="G715" s="95">
        <f t="shared" si="99"/>
        <v>0</v>
      </c>
    </row>
    <row r="716" spans="1:7" ht="56.25" hidden="1">
      <c r="A716" s="16" t="s">
        <v>53</v>
      </c>
      <c r="B716" s="36" t="s">
        <v>608</v>
      </c>
      <c r="C716" s="16"/>
      <c r="D716" s="28" t="s">
        <v>595</v>
      </c>
      <c r="E716" s="95">
        <f>E717</f>
        <v>0</v>
      </c>
      <c r="F716" s="95">
        <f t="shared" si="99"/>
        <v>0</v>
      </c>
      <c r="G716" s="95">
        <f t="shared" si="99"/>
        <v>0</v>
      </c>
    </row>
    <row r="717" spans="1:7" ht="22.5" hidden="1">
      <c r="A717" s="16" t="s">
        <v>53</v>
      </c>
      <c r="B717" s="36" t="s">
        <v>608</v>
      </c>
      <c r="C717" s="9" t="s">
        <v>219</v>
      </c>
      <c r="D717" s="28" t="s">
        <v>248</v>
      </c>
      <c r="E717" s="95">
        <f>'Прил.№5'!F337</f>
        <v>0</v>
      </c>
      <c r="F717" s="95">
        <f>'Прил.№5'!G337</f>
        <v>0</v>
      </c>
      <c r="G717" s="95">
        <f>'Прил.№5'!H337</f>
        <v>0</v>
      </c>
    </row>
    <row r="718" spans="1:7" ht="22.5">
      <c r="A718" s="16" t="s">
        <v>53</v>
      </c>
      <c r="B718" s="36" t="s">
        <v>609</v>
      </c>
      <c r="C718" s="9"/>
      <c r="D718" s="28" t="s">
        <v>262</v>
      </c>
      <c r="E718" s="95">
        <f aca="true" t="shared" si="100" ref="E718:G719">E719</f>
        <v>0</v>
      </c>
      <c r="F718" s="95">
        <f t="shared" si="100"/>
        <v>0</v>
      </c>
      <c r="G718" s="95">
        <f t="shared" si="100"/>
        <v>2415.4</v>
      </c>
    </row>
    <row r="719" spans="1:7" ht="45">
      <c r="A719" s="16" t="s">
        <v>53</v>
      </c>
      <c r="B719" s="36" t="s">
        <v>610</v>
      </c>
      <c r="C719" s="9"/>
      <c r="D719" s="28" t="s">
        <v>483</v>
      </c>
      <c r="E719" s="95">
        <f t="shared" si="100"/>
        <v>0</v>
      </c>
      <c r="F719" s="95">
        <f t="shared" si="100"/>
        <v>0</v>
      </c>
      <c r="G719" s="95">
        <f t="shared" si="100"/>
        <v>2415.4</v>
      </c>
    </row>
    <row r="720" spans="1:7" ht="22.5">
      <c r="A720" s="16" t="s">
        <v>53</v>
      </c>
      <c r="B720" s="36" t="s">
        <v>610</v>
      </c>
      <c r="C720" s="9" t="s">
        <v>219</v>
      </c>
      <c r="D720" s="28" t="s">
        <v>248</v>
      </c>
      <c r="E720" s="95">
        <f>'Прил.№5'!F340</f>
        <v>0</v>
      </c>
      <c r="F720" s="95">
        <f>'Прил.№5'!G340</f>
        <v>0</v>
      </c>
      <c r="G720" s="95">
        <f>'Прил.№5'!H340</f>
        <v>2415.4</v>
      </c>
    </row>
    <row r="721" spans="1:7" ht="33.75">
      <c r="A721" s="9" t="s">
        <v>53</v>
      </c>
      <c r="B721" s="84">
        <v>1200000000</v>
      </c>
      <c r="C721" s="9"/>
      <c r="D721" s="31" t="s">
        <v>714</v>
      </c>
      <c r="E721" s="95">
        <f>E722</f>
        <v>3024</v>
      </c>
      <c r="F721" s="95">
        <f aca="true" t="shared" si="101" ref="F721:G724">F722</f>
        <v>3024</v>
      </c>
      <c r="G721" s="95">
        <f t="shared" si="101"/>
        <v>3024</v>
      </c>
    </row>
    <row r="722" spans="1:7" ht="12.75">
      <c r="A722" s="9" t="s">
        <v>53</v>
      </c>
      <c r="B722" s="84">
        <v>1210000000</v>
      </c>
      <c r="C722" s="9"/>
      <c r="D722" s="41" t="s">
        <v>715</v>
      </c>
      <c r="E722" s="95">
        <f>E723</f>
        <v>3024</v>
      </c>
      <c r="F722" s="95">
        <f t="shared" si="101"/>
        <v>3024</v>
      </c>
      <c r="G722" s="95">
        <f t="shared" si="101"/>
        <v>3024</v>
      </c>
    </row>
    <row r="723" spans="1:7" s="8" customFormat="1" ht="12.75">
      <c r="A723" s="9" t="s">
        <v>53</v>
      </c>
      <c r="B723" s="84">
        <v>1210400000</v>
      </c>
      <c r="C723" s="9"/>
      <c r="D723" s="31" t="s">
        <v>716</v>
      </c>
      <c r="E723" s="95">
        <f>E724</f>
        <v>3024</v>
      </c>
      <c r="F723" s="95">
        <f t="shared" si="101"/>
        <v>3024</v>
      </c>
      <c r="G723" s="95">
        <f t="shared" si="101"/>
        <v>3024</v>
      </c>
    </row>
    <row r="724" spans="1:7" s="8" customFormat="1" ht="22.5">
      <c r="A724" s="9" t="s">
        <v>53</v>
      </c>
      <c r="B724" s="84">
        <v>1210410000</v>
      </c>
      <c r="C724" s="9"/>
      <c r="D724" s="31" t="s">
        <v>262</v>
      </c>
      <c r="E724" s="95">
        <f>E725</f>
        <v>3024</v>
      </c>
      <c r="F724" s="95">
        <f t="shared" si="101"/>
        <v>3024</v>
      </c>
      <c r="G724" s="95">
        <f t="shared" si="101"/>
        <v>3024</v>
      </c>
    </row>
    <row r="725" spans="1:7" s="8" customFormat="1" ht="56.25">
      <c r="A725" s="9" t="s">
        <v>53</v>
      </c>
      <c r="B725" s="84">
        <v>1210410500</v>
      </c>
      <c r="C725" s="9"/>
      <c r="D725" s="29" t="s">
        <v>348</v>
      </c>
      <c r="E725" s="95">
        <f>E726+E727</f>
        <v>3024</v>
      </c>
      <c r="F725" s="95">
        <f>F726+F727</f>
        <v>3024</v>
      </c>
      <c r="G725" s="95">
        <f>G726+G727</f>
        <v>3024</v>
      </c>
    </row>
    <row r="726" spans="1:7" s="8" customFormat="1" ht="22.5">
      <c r="A726" s="9" t="s">
        <v>53</v>
      </c>
      <c r="B726" s="84">
        <v>1210410500</v>
      </c>
      <c r="C726" s="9" t="s">
        <v>64</v>
      </c>
      <c r="D726" s="29" t="s">
        <v>381</v>
      </c>
      <c r="E726" s="95">
        <f>'Прил.№5'!F825</f>
        <v>74</v>
      </c>
      <c r="F726" s="95">
        <f>'Прил.№5'!G825</f>
        <v>74</v>
      </c>
      <c r="G726" s="95">
        <f>'Прил.№5'!H825</f>
        <v>74</v>
      </c>
    </row>
    <row r="727" spans="1:7" s="8" customFormat="1" ht="12.75">
      <c r="A727" s="9" t="s">
        <v>53</v>
      </c>
      <c r="B727" s="84">
        <v>1210410500</v>
      </c>
      <c r="C727" s="9" t="s">
        <v>115</v>
      </c>
      <c r="D727" s="28" t="s">
        <v>117</v>
      </c>
      <c r="E727" s="95">
        <f>'Прил.№5'!F826</f>
        <v>2950</v>
      </c>
      <c r="F727" s="95">
        <f>'Прил.№5'!G826</f>
        <v>2950</v>
      </c>
      <c r="G727" s="95">
        <f>'Прил.№5'!H826</f>
        <v>2950</v>
      </c>
    </row>
    <row r="728" spans="1:7" ht="12.75">
      <c r="A728" s="34" t="s">
        <v>47</v>
      </c>
      <c r="B728" s="34"/>
      <c r="C728" s="15"/>
      <c r="D728" s="89" t="s">
        <v>41</v>
      </c>
      <c r="E728" s="93">
        <f>E729+E738</f>
        <v>7322.5</v>
      </c>
      <c r="F728" s="93">
        <f>F729+F738</f>
        <v>7400</v>
      </c>
      <c r="G728" s="93">
        <f>G729+G738</f>
        <v>7400</v>
      </c>
    </row>
    <row r="729" spans="1:7" ht="12.75">
      <c r="A729" s="34" t="s">
        <v>55</v>
      </c>
      <c r="B729" s="34"/>
      <c r="C729" s="34"/>
      <c r="D729" s="89" t="s">
        <v>56</v>
      </c>
      <c r="E729" s="93">
        <f aca="true" t="shared" si="102" ref="E729:G730">E730</f>
        <v>6322.5</v>
      </c>
      <c r="F729" s="93">
        <f t="shared" si="102"/>
        <v>6400</v>
      </c>
      <c r="G729" s="93">
        <f t="shared" si="102"/>
        <v>6400</v>
      </c>
    </row>
    <row r="730" spans="1:7" ht="22.5">
      <c r="A730" s="9" t="s">
        <v>55</v>
      </c>
      <c r="B730" s="36" t="s">
        <v>151</v>
      </c>
      <c r="C730" s="9"/>
      <c r="D730" s="28" t="s">
        <v>713</v>
      </c>
      <c r="E730" s="101">
        <f t="shared" si="102"/>
        <v>6322.5</v>
      </c>
      <c r="F730" s="101">
        <f t="shared" si="102"/>
        <v>6400</v>
      </c>
      <c r="G730" s="101">
        <f t="shared" si="102"/>
        <v>6400</v>
      </c>
    </row>
    <row r="731" spans="1:7" ht="22.5">
      <c r="A731" s="9" t="s">
        <v>55</v>
      </c>
      <c r="B731" s="36" t="s">
        <v>152</v>
      </c>
      <c r="C731" s="9"/>
      <c r="D731" s="28" t="s">
        <v>245</v>
      </c>
      <c r="E731" s="100">
        <f>E732</f>
        <v>6322.5</v>
      </c>
      <c r="F731" s="100">
        <f aca="true" t="shared" si="103" ref="F731:G734">F732</f>
        <v>6400</v>
      </c>
      <c r="G731" s="100">
        <f t="shared" si="103"/>
        <v>6400</v>
      </c>
    </row>
    <row r="732" spans="1:7" ht="22.5">
      <c r="A732" s="9" t="s">
        <v>55</v>
      </c>
      <c r="B732" s="36" t="s">
        <v>153</v>
      </c>
      <c r="C732" s="9"/>
      <c r="D732" s="28" t="s">
        <v>327</v>
      </c>
      <c r="E732" s="100">
        <f>E733</f>
        <v>6322.5</v>
      </c>
      <c r="F732" s="100">
        <f t="shared" si="103"/>
        <v>6400</v>
      </c>
      <c r="G732" s="100">
        <f t="shared" si="103"/>
        <v>6400</v>
      </c>
    </row>
    <row r="733" spans="1:7" ht="12.75">
      <c r="A733" s="9" t="s">
        <v>55</v>
      </c>
      <c r="B733" s="36" t="s">
        <v>154</v>
      </c>
      <c r="C733" s="9"/>
      <c r="D733" s="28" t="s">
        <v>670</v>
      </c>
      <c r="E733" s="100">
        <f>E734+E736</f>
        <v>6322.5</v>
      </c>
      <c r="F733" s="100">
        <f>F734+F736</f>
        <v>6400</v>
      </c>
      <c r="G733" s="100">
        <f>G734+G736</f>
        <v>6400</v>
      </c>
    </row>
    <row r="734" spans="1:7" ht="22.5">
      <c r="A734" s="9" t="s">
        <v>55</v>
      </c>
      <c r="B734" s="36" t="s">
        <v>155</v>
      </c>
      <c r="C734" s="9"/>
      <c r="D734" s="28" t="s">
        <v>328</v>
      </c>
      <c r="E734" s="100">
        <f>E735</f>
        <v>6322.5</v>
      </c>
      <c r="F734" s="100">
        <f t="shared" si="103"/>
        <v>6400</v>
      </c>
      <c r="G734" s="100">
        <f t="shared" si="103"/>
        <v>6400</v>
      </c>
    </row>
    <row r="735" spans="1:7" ht="21" customHeight="1">
      <c r="A735" s="9" t="s">
        <v>55</v>
      </c>
      <c r="B735" s="36" t="s">
        <v>155</v>
      </c>
      <c r="C735" s="9" t="s">
        <v>95</v>
      </c>
      <c r="D735" s="29" t="s">
        <v>325</v>
      </c>
      <c r="E735" s="100">
        <f>'Прил.№5'!F656</f>
        <v>6322.5</v>
      </c>
      <c r="F735" s="100">
        <f>'Прил.№5'!G656</f>
        <v>6400</v>
      </c>
      <c r="G735" s="100">
        <f>'Прил.№5'!H656</f>
        <v>6400</v>
      </c>
    </row>
    <row r="736" spans="1:7" ht="12.75" hidden="1">
      <c r="A736" s="9" t="s">
        <v>55</v>
      </c>
      <c r="B736" s="36" t="s">
        <v>590</v>
      </c>
      <c r="C736" s="9"/>
      <c r="D736" s="117" t="s">
        <v>489</v>
      </c>
      <c r="E736" s="100">
        <f>E737</f>
        <v>0</v>
      </c>
      <c r="F736" s="100">
        <f>F737</f>
        <v>0</v>
      </c>
      <c r="G736" s="100">
        <f>G737</f>
        <v>0</v>
      </c>
    </row>
    <row r="737" spans="1:7" ht="22.5" hidden="1">
      <c r="A737" s="9" t="s">
        <v>55</v>
      </c>
      <c r="B737" s="36" t="s">
        <v>590</v>
      </c>
      <c r="C737" s="9" t="s">
        <v>95</v>
      </c>
      <c r="D737" s="29" t="s">
        <v>325</v>
      </c>
      <c r="E737" s="100">
        <f>'Прил.№5'!F658</f>
        <v>0</v>
      </c>
      <c r="F737" s="100">
        <f>'Прил.№5'!G658</f>
        <v>0</v>
      </c>
      <c r="G737" s="100">
        <f>'Прил.№5'!H658</f>
        <v>0</v>
      </c>
    </row>
    <row r="738" spans="1:7" s="5" customFormat="1" ht="12.75">
      <c r="A738" s="15" t="s">
        <v>269</v>
      </c>
      <c r="B738" s="34"/>
      <c r="C738" s="15"/>
      <c r="D738" s="27" t="s">
        <v>270</v>
      </c>
      <c r="E738" s="102">
        <f aca="true" t="shared" si="104" ref="E738:G742">E739</f>
        <v>1000</v>
      </c>
      <c r="F738" s="102">
        <f t="shared" si="104"/>
        <v>1000</v>
      </c>
      <c r="G738" s="102">
        <f t="shared" si="104"/>
        <v>1000</v>
      </c>
    </row>
    <row r="739" spans="1:7" ht="22.5">
      <c r="A739" s="9" t="s">
        <v>269</v>
      </c>
      <c r="B739" s="36" t="s">
        <v>151</v>
      </c>
      <c r="C739" s="9"/>
      <c r="D739" s="28" t="s">
        <v>713</v>
      </c>
      <c r="E739" s="100">
        <f t="shared" si="104"/>
        <v>1000</v>
      </c>
      <c r="F739" s="100">
        <f t="shared" si="104"/>
        <v>1000</v>
      </c>
      <c r="G739" s="100">
        <f t="shared" si="104"/>
        <v>1000</v>
      </c>
    </row>
    <row r="740" spans="1:7" ht="12.75">
      <c r="A740" s="9" t="s">
        <v>269</v>
      </c>
      <c r="B740" s="37" t="s">
        <v>156</v>
      </c>
      <c r="C740" s="16"/>
      <c r="D740" s="39" t="s">
        <v>330</v>
      </c>
      <c r="E740" s="100">
        <f t="shared" si="104"/>
        <v>1000</v>
      </c>
      <c r="F740" s="100">
        <f t="shared" si="104"/>
        <v>1000</v>
      </c>
      <c r="G740" s="100">
        <f t="shared" si="104"/>
        <v>1000</v>
      </c>
    </row>
    <row r="741" spans="1:7" ht="33.75">
      <c r="A741" s="9" t="s">
        <v>269</v>
      </c>
      <c r="B741" s="37" t="s">
        <v>157</v>
      </c>
      <c r="C741" s="16"/>
      <c r="D741" s="28" t="s">
        <v>331</v>
      </c>
      <c r="E741" s="100">
        <f t="shared" si="104"/>
        <v>1000</v>
      </c>
      <c r="F741" s="100">
        <f t="shared" si="104"/>
        <v>1000</v>
      </c>
      <c r="G741" s="100">
        <f t="shared" si="104"/>
        <v>1000</v>
      </c>
    </row>
    <row r="742" spans="1:7" ht="12.75">
      <c r="A742" s="9" t="s">
        <v>269</v>
      </c>
      <c r="B742" s="37" t="s">
        <v>158</v>
      </c>
      <c r="C742" s="16"/>
      <c r="D742" s="28" t="s">
        <v>670</v>
      </c>
      <c r="E742" s="100">
        <f t="shared" si="104"/>
        <v>1000</v>
      </c>
      <c r="F742" s="100">
        <f t="shared" si="104"/>
        <v>1000</v>
      </c>
      <c r="G742" s="100">
        <f t="shared" si="104"/>
        <v>1000</v>
      </c>
    </row>
    <row r="743" spans="1:7" ht="33.75">
      <c r="A743" s="9" t="s">
        <v>269</v>
      </c>
      <c r="B743" s="37" t="s">
        <v>159</v>
      </c>
      <c r="C743" s="16"/>
      <c r="D743" s="180" t="s">
        <v>834</v>
      </c>
      <c r="E743" s="100">
        <f>E744+E745</f>
        <v>1000</v>
      </c>
      <c r="F743" s="100">
        <f>F744+F745</f>
        <v>1000</v>
      </c>
      <c r="G743" s="100">
        <f>G744+G745</f>
        <v>1000</v>
      </c>
    </row>
    <row r="744" spans="1:7" ht="22.5">
      <c r="A744" s="9" t="s">
        <v>269</v>
      </c>
      <c r="B744" s="37" t="s">
        <v>159</v>
      </c>
      <c r="C744" s="9" t="s">
        <v>64</v>
      </c>
      <c r="D744" s="29" t="s">
        <v>381</v>
      </c>
      <c r="E744" s="100">
        <f>'Прил.№5'!F665</f>
        <v>960</v>
      </c>
      <c r="F744" s="100">
        <f>'Прил.№5'!G665</f>
        <v>960</v>
      </c>
      <c r="G744" s="100">
        <f>'Прил.№5'!H665</f>
        <v>960</v>
      </c>
    </row>
    <row r="745" spans="1:7" ht="12.75">
      <c r="A745" s="9" t="s">
        <v>269</v>
      </c>
      <c r="B745" s="37" t="s">
        <v>159</v>
      </c>
      <c r="C745" s="9" t="s">
        <v>93</v>
      </c>
      <c r="D745" s="28" t="s">
        <v>94</v>
      </c>
      <c r="E745" s="100">
        <f>'Прил.№5'!F666</f>
        <v>40</v>
      </c>
      <c r="F745" s="100">
        <f>'Прил.№5'!G666</f>
        <v>40</v>
      </c>
      <c r="G745" s="100">
        <f>'Прил.№5'!H666</f>
        <v>40</v>
      </c>
    </row>
    <row r="746" spans="1:7" ht="12.75">
      <c r="A746" s="61">
        <v>1200</v>
      </c>
      <c r="B746" s="88"/>
      <c r="C746" s="19"/>
      <c r="D746" s="17" t="s">
        <v>46</v>
      </c>
      <c r="E746" s="103">
        <f aca="true" t="shared" si="105" ref="E746:G752">E747</f>
        <v>1891</v>
      </c>
      <c r="F746" s="103">
        <f t="shared" si="105"/>
        <v>1891</v>
      </c>
      <c r="G746" s="103">
        <f t="shared" si="105"/>
        <v>1891</v>
      </c>
    </row>
    <row r="747" spans="1:7" ht="12.75">
      <c r="A747" s="34" t="s">
        <v>57</v>
      </c>
      <c r="B747" s="34"/>
      <c r="C747" s="15"/>
      <c r="D747" s="17" t="s">
        <v>58</v>
      </c>
      <c r="E747" s="93">
        <f t="shared" si="105"/>
        <v>1891</v>
      </c>
      <c r="F747" s="93">
        <f t="shared" si="105"/>
        <v>1891</v>
      </c>
      <c r="G747" s="93">
        <f t="shared" si="105"/>
        <v>1891</v>
      </c>
    </row>
    <row r="748" spans="1:7" s="5" customFormat="1" ht="22.5">
      <c r="A748" s="9" t="s">
        <v>57</v>
      </c>
      <c r="B748" s="36" t="s">
        <v>254</v>
      </c>
      <c r="C748" s="9"/>
      <c r="D748" s="29" t="s">
        <v>671</v>
      </c>
      <c r="E748" s="95">
        <f t="shared" si="105"/>
        <v>1891</v>
      </c>
      <c r="F748" s="95">
        <f t="shared" si="105"/>
        <v>1891</v>
      </c>
      <c r="G748" s="95">
        <f t="shared" si="105"/>
        <v>1891</v>
      </c>
    </row>
    <row r="749" spans="1:7" s="5" customFormat="1" ht="33.75">
      <c r="A749" s="9" t="s">
        <v>57</v>
      </c>
      <c r="B749" s="36" t="s">
        <v>322</v>
      </c>
      <c r="C749" s="16"/>
      <c r="D749" s="39" t="s">
        <v>707</v>
      </c>
      <c r="E749" s="95">
        <f t="shared" si="105"/>
        <v>1891</v>
      </c>
      <c r="F749" s="95">
        <f t="shared" si="105"/>
        <v>1891</v>
      </c>
      <c r="G749" s="95">
        <f t="shared" si="105"/>
        <v>1891</v>
      </c>
    </row>
    <row r="750" spans="1:7" ht="56.25">
      <c r="A750" s="9" t="s">
        <v>57</v>
      </c>
      <c r="B750" s="36" t="s">
        <v>323</v>
      </c>
      <c r="C750" s="16"/>
      <c r="D750" s="174" t="s">
        <v>817</v>
      </c>
      <c r="E750" s="95">
        <f>E751+E754</f>
        <v>1891</v>
      </c>
      <c r="F750" s="95">
        <f>F751+F754</f>
        <v>1891</v>
      </c>
      <c r="G750" s="95">
        <f>G751+G754</f>
        <v>1891</v>
      </c>
    </row>
    <row r="751" spans="1:7" ht="33.75">
      <c r="A751" s="9" t="s">
        <v>57</v>
      </c>
      <c r="B751" s="36" t="s">
        <v>324</v>
      </c>
      <c r="C751" s="16"/>
      <c r="D751" s="29" t="s">
        <v>299</v>
      </c>
      <c r="E751" s="95">
        <f t="shared" si="105"/>
        <v>800</v>
      </c>
      <c r="F751" s="95">
        <f t="shared" si="105"/>
        <v>800</v>
      </c>
      <c r="G751" s="95">
        <f t="shared" si="105"/>
        <v>800</v>
      </c>
    </row>
    <row r="752" spans="1:7" ht="22.5">
      <c r="A752" s="9" t="s">
        <v>57</v>
      </c>
      <c r="B752" s="36" t="s">
        <v>277</v>
      </c>
      <c r="C752" s="16"/>
      <c r="D752" s="28" t="s">
        <v>271</v>
      </c>
      <c r="E752" s="95">
        <f>E753</f>
        <v>800</v>
      </c>
      <c r="F752" s="95">
        <f t="shared" si="105"/>
        <v>800</v>
      </c>
      <c r="G752" s="95">
        <f t="shared" si="105"/>
        <v>800</v>
      </c>
    </row>
    <row r="753" spans="1:7" ht="22.5">
      <c r="A753" s="9" t="s">
        <v>57</v>
      </c>
      <c r="B753" s="36" t="s">
        <v>277</v>
      </c>
      <c r="C753" s="16" t="s">
        <v>95</v>
      </c>
      <c r="D753" s="28" t="s">
        <v>343</v>
      </c>
      <c r="E753" s="95">
        <f>'Прил.№5'!F348</f>
        <v>800</v>
      </c>
      <c r="F753" s="95">
        <f>'Прил.№5'!G348</f>
        <v>800</v>
      </c>
      <c r="G753" s="95">
        <f>'Прил.№5'!H348</f>
        <v>800</v>
      </c>
    </row>
    <row r="754" spans="1:7" ht="22.5">
      <c r="A754" s="9" t="s">
        <v>57</v>
      </c>
      <c r="B754" s="36" t="s">
        <v>536</v>
      </c>
      <c r="C754" s="16"/>
      <c r="D754" s="109" t="s">
        <v>262</v>
      </c>
      <c r="E754" s="104">
        <f aca="true" t="shared" si="106" ref="E754:G755">E755</f>
        <v>1091</v>
      </c>
      <c r="F754" s="104">
        <f t="shared" si="106"/>
        <v>1091</v>
      </c>
      <c r="G754" s="104">
        <f t="shared" si="106"/>
        <v>1091</v>
      </c>
    </row>
    <row r="755" spans="1:7" ht="12.75">
      <c r="A755" s="9" t="s">
        <v>57</v>
      </c>
      <c r="B755" s="36" t="s">
        <v>537</v>
      </c>
      <c r="C755" s="16"/>
      <c r="D755" s="28" t="s">
        <v>538</v>
      </c>
      <c r="E755" s="104">
        <f t="shared" si="106"/>
        <v>1091</v>
      </c>
      <c r="F755" s="104">
        <f t="shared" si="106"/>
        <v>1091</v>
      </c>
      <c r="G755" s="104">
        <f t="shared" si="106"/>
        <v>1091</v>
      </c>
    </row>
    <row r="756" spans="1:7" ht="25.5" customHeight="1">
      <c r="A756" s="9" t="s">
        <v>57</v>
      </c>
      <c r="B756" s="36" t="s">
        <v>537</v>
      </c>
      <c r="C756" s="9" t="s">
        <v>95</v>
      </c>
      <c r="D756" s="29" t="s">
        <v>343</v>
      </c>
      <c r="E756" s="95">
        <f>'Прил.№5'!F351</f>
        <v>1091</v>
      </c>
      <c r="F756" s="95">
        <f>'Прил.№5'!G351</f>
        <v>1091</v>
      </c>
      <c r="G756" s="95">
        <f>'Прил.№5'!H351</f>
        <v>1091</v>
      </c>
    </row>
  </sheetData>
  <sheetProtection/>
  <mergeCells count="10">
    <mergeCell ref="F1:G2"/>
    <mergeCell ref="F6:F7"/>
    <mergeCell ref="G6:G7"/>
    <mergeCell ref="E5:G5"/>
    <mergeCell ref="A3:G4"/>
    <mergeCell ref="A5:A7"/>
    <mergeCell ref="B5:B7"/>
    <mergeCell ref="C5:C7"/>
    <mergeCell ref="E6:E7"/>
    <mergeCell ref="D5:D7"/>
  </mergeCells>
  <printOptions/>
  <pageMargins left="0.7874015748031497" right="0.3937007874015748" top="0.3937007874015748" bottom="0.3937007874015748" header="0.5118110236220472" footer="0.5118110236220472"/>
  <pageSetup fitToHeight="65" fitToWidth="1" horizontalDpi="600" verticalDpi="600" orientation="portrait" paperSize="9" scale="85" r:id="rId1"/>
  <rowBreaks count="96" manualBreakCount="96">
    <brk id="32" max="6" man="1"/>
    <brk id="51" max="6" man="1"/>
    <brk id="83" max="6" man="1"/>
    <brk id="84" max="6" man="1"/>
    <brk id="113" max="6" man="1"/>
    <brk id="114" max="6" man="1"/>
    <brk id="115" max="6" man="1"/>
    <brk id="120" max="6" man="1"/>
    <brk id="159" max="6" man="1"/>
    <brk id="162" max="6" man="1"/>
    <brk id="163" max="6" man="1"/>
    <brk id="164" max="6" man="1"/>
    <brk id="165" max="6" man="1"/>
    <brk id="189" max="6" man="1"/>
    <brk id="206" max="6" man="1"/>
    <brk id="207" max="6" man="1"/>
    <brk id="208" max="6" man="1"/>
    <brk id="209" max="6" man="1"/>
    <brk id="225" max="6" man="1"/>
    <brk id="382" max="6" man="1"/>
    <brk id="384" max="6" man="1"/>
    <brk id="389" max="6" man="1"/>
    <brk id="412" max="6" man="1"/>
    <brk id="413" max="6" man="1"/>
    <brk id="414" max="6" man="1"/>
    <brk id="415" max="6" man="1"/>
    <brk id="421" max="6" man="1"/>
    <brk id="422" max="6" man="1"/>
    <brk id="425" max="6" man="1"/>
    <brk id="469" max="6" man="1"/>
    <brk id="493" max="6" man="1"/>
    <brk id="494" max="6" man="1"/>
    <brk id="495" max="6" man="1"/>
    <brk id="496" max="6" man="1"/>
    <brk id="497" max="6" man="1"/>
    <brk id="498" max="6" man="1"/>
    <brk id="499" max="6" man="1"/>
    <brk id="502" max="6" man="1"/>
    <brk id="503" max="6" man="1"/>
    <brk id="505" max="6" man="1"/>
    <brk id="509" max="6" man="1"/>
    <brk id="538" max="6" man="1"/>
    <brk id="560" max="6" man="1"/>
    <brk id="561" max="6" man="1"/>
    <brk id="575" max="6" man="1"/>
    <brk id="576" max="6" man="1"/>
    <brk id="578" max="6" man="1"/>
    <brk id="601" max="6" man="1"/>
    <brk id="602" max="6" man="1"/>
    <brk id="627" max="6" man="1"/>
    <brk id="628" max="6" man="1"/>
    <brk id="650" max="6" man="1"/>
    <brk id="651" max="6" man="1"/>
    <brk id="663" max="6" man="1"/>
    <brk id="664" max="6" man="1"/>
    <brk id="666" max="6" man="1"/>
    <brk id="669" max="6" man="1"/>
    <brk id="670" max="6" man="1"/>
    <brk id="677" max="6" man="1"/>
    <brk id="681" max="6" man="1"/>
    <brk id="684" max="6" man="1"/>
    <brk id="698" max="6" man="1"/>
    <brk id="711" max="6" man="1"/>
    <brk id="714" max="6" man="1"/>
    <brk id="720" max="6" man="1"/>
    <brk id="724" max="6" man="1"/>
    <brk id="730" max="6" man="1"/>
    <brk id="731" max="6" man="1"/>
    <brk id="732" max="6" man="1"/>
    <brk id="733" max="6" man="1"/>
    <brk id="750" max="6" man="1"/>
    <brk id="751" max="6" man="1"/>
    <brk id="756" max="4" man="1"/>
    <brk id="757" max="4" man="1"/>
    <brk id="765" max="4" man="1"/>
    <brk id="770" max="4" man="1"/>
    <brk id="772" max="4" man="1"/>
    <brk id="773" max="4" man="1"/>
    <brk id="786" max="4" man="1"/>
    <brk id="789" max="4" man="1"/>
    <brk id="790" max="4" man="1"/>
    <brk id="797" max="4" man="1"/>
    <brk id="798" max="4" man="1"/>
    <brk id="805" max="4" man="1"/>
    <brk id="808" max="4" man="1"/>
    <brk id="812" max="4" man="1"/>
    <brk id="813" max="4" man="1"/>
    <brk id="824" max="4" man="1"/>
    <brk id="827" max="4" man="1"/>
    <brk id="828" max="4" man="1"/>
    <brk id="830" max="4" man="1"/>
    <brk id="835" max="4" man="1"/>
    <brk id="837" max="4" man="1"/>
    <brk id="843" max="4" man="1"/>
    <brk id="853" max="4" man="1"/>
    <brk id="856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1"/>
  <sheetViews>
    <sheetView tabSelected="1" zoomScalePageLayoutView="0" workbookViewId="0" topLeftCell="A1">
      <selection activeCell="D8" sqref="D8"/>
    </sheetView>
  </sheetViews>
  <sheetFormatPr defaultColWidth="15.125" defaultRowHeight="12.75"/>
  <cols>
    <col min="1" max="1" width="15.125" style="0" customWidth="1"/>
    <col min="2" max="2" width="10.125" style="123" customWidth="1"/>
    <col min="3" max="3" width="63.75390625" style="112" customWidth="1"/>
    <col min="4" max="6" width="15.125" style="8" customWidth="1"/>
  </cols>
  <sheetData>
    <row r="1" spans="5:6" ht="35.25" customHeight="1">
      <c r="E1" s="204" t="s">
        <v>947</v>
      </c>
      <c r="F1" s="204"/>
    </row>
    <row r="2" spans="5:6" ht="86.25" customHeight="1">
      <c r="E2" s="204"/>
      <c r="F2" s="204"/>
    </row>
    <row r="3" spans="5:6" ht="22.5" customHeight="1">
      <c r="E3" s="204"/>
      <c r="F3" s="204"/>
    </row>
    <row r="4" spans="1:6" ht="37.5" customHeight="1">
      <c r="A4" s="224" t="s">
        <v>889</v>
      </c>
      <c r="B4" s="224"/>
      <c r="C4" s="224"/>
      <c r="D4" s="224"/>
      <c r="E4" s="224"/>
      <c r="F4" s="224"/>
    </row>
    <row r="6" spans="1:6" ht="12.75">
      <c r="A6" s="217" t="s">
        <v>359</v>
      </c>
      <c r="B6" s="219" t="s">
        <v>360</v>
      </c>
      <c r="C6" s="221" t="s">
        <v>1</v>
      </c>
      <c r="D6" s="223" t="s">
        <v>336</v>
      </c>
      <c r="E6" s="223"/>
      <c r="F6" s="223"/>
    </row>
    <row r="7" spans="1:6" ht="12.75">
      <c r="A7" s="218"/>
      <c r="B7" s="220"/>
      <c r="C7" s="222"/>
      <c r="D7" s="113" t="s">
        <v>623</v>
      </c>
      <c r="E7" s="113" t="s">
        <v>667</v>
      </c>
      <c r="F7" s="113" t="s">
        <v>887</v>
      </c>
    </row>
    <row r="8" spans="1:6" s="5" customFormat="1" ht="12.75">
      <c r="A8" s="114"/>
      <c r="B8" s="124"/>
      <c r="C8" s="115" t="s">
        <v>474</v>
      </c>
      <c r="D8" s="172">
        <f>D9+D96+D141+D197+D245+D268+D282+D321+D412+D547+D554+D637</f>
        <v>1589032.8600000003</v>
      </c>
      <c r="E8" s="172">
        <f>E9+E96+E141+E197+E245+E268+E282+E321+E412+E547+E554+E637</f>
        <v>590705.1</v>
      </c>
      <c r="F8" s="172">
        <f>F9+F96+F141+F197+F245+F268+F282+F321+F412+F547+F554+F637</f>
        <v>586135.2</v>
      </c>
    </row>
    <row r="9" spans="1:6" ht="25.5">
      <c r="A9" s="139" t="s">
        <v>254</v>
      </c>
      <c r="B9" s="140"/>
      <c r="C9" s="141" t="s">
        <v>671</v>
      </c>
      <c r="D9" s="142">
        <f>D10+D35+D43</f>
        <v>56143.8</v>
      </c>
      <c r="E9" s="142">
        <f>E10+E35+E43</f>
        <v>55928.100000000006</v>
      </c>
      <c r="F9" s="142">
        <f>F10+F35+F43</f>
        <v>56019</v>
      </c>
    </row>
    <row r="10" spans="1:6" ht="38.25">
      <c r="A10" s="143" t="s">
        <v>265</v>
      </c>
      <c r="B10" s="144"/>
      <c r="C10" s="136" t="s">
        <v>678</v>
      </c>
      <c r="D10" s="111">
        <f>D11+D21+D27+D31+D15</f>
        <v>8247.2</v>
      </c>
      <c r="E10" s="111">
        <f>E11+E21+E27+E31+E15</f>
        <v>7987.2</v>
      </c>
      <c r="F10" s="111">
        <f>F11+F21+F27+F31+F15</f>
        <v>7987.2</v>
      </c>
    </row>
    <row r="11" spans="1:6" ht="25.5">
      <c r="A11" s="143" t="s">
        <v>307</v>
      </c>
      <c r="B11" s="144"/>
      <c r="C11" s="129" t="s">
        <v>696</v>
      </c>
      <c r="D11" s="111">
        <f>D12</f>
        <v>100</v>
      </c>
      <c r="E11" s="111">
        <f aca="true" t="shared" si="0" ref="E11:F13">E12</f>
        <v>100</v>
      </c>
      <c r="F11" s="111">
        <f t="shared" si="0"/>
        <v>100</v>
      </c>
    </row>
    <row r="12" spans="1:6" ht="12.75">
      <c r="A12" s="143" t="s">
        <v>308</v>
      </c>
      <c r="B12" s="144"/>
      <c r="C12" s="133" t="s">
        <v>670</v>
      </c>
      <c r="D12" s="111">
        <f>D13</f>
        <v>100</v>
      </c>
      <c r="E12" s="111">
        <f t="shared" si="0"/>
        <v>100</v>
      </c>
      <c r="F12" s="111">
        <f t="shared" si="0"/>
        <v>100</v>
      </c>
    </row>
    <row r="13" spans="1:6" ht="25.5">
      <c r="A13" s="143" t="s">
        <v>309</v>
      </c>
      <c r="B13" s="144"/>
      <c r="C13" s="145" t="s">
        <v>382</v>
      </c>
      <c r="D13" s="111">
        <f>D14</f>
        <v>100</v>
      </c>
      <c r="E13" s="111">
        <f t="shared" si="0"/>
        <v>100</v>
      </c>
      <c r="F13" s="111">
        <f t="shared" si="0"/>
        <v>100</v>
      </c>
    </row>
    <row r="14" spans="1:6" ht="25.5">
      <c r="A14" s="143" t="s">
        <v>309</v>
      </c>
      <c r="B14" s="144" t="s">
        <v>64</v>
      </c>
      <c r="C14" s="145" t="s">
        <v>383</v>
      </c>
      <c r="D14" s="111">
        <f>'Прил.№5'!F289+'Прил.№5'!F434+'Прил.№5'!F845</f>
        <v>100</v>
      </c>
      <c r="E14" s="111">
        <f>'Прил.№5'!G289+'Прил.№5'!G434+'Прил.№5'!G845</f>
        <v>100</v>
      </c>
      <c r="F14" s="111">
        <f>'Прил.№5'!H289+'Прил.№5'!H434+'Прил.№5'!H845</f>
        <v>100</v>
      </c>
    </row>
    <row r="15" spans="1:6" ht="25.5">
      <c r="A15" s="146" t="s">
        <v>490</v>
      </c>
      <c r="B15" s="135"/>
      <c r="C15" s="133" t="s">
        <v>676</v>
      </c>
      <c r="D15" s="111">
        <f>D16</f>
        <v>180</v>
      </c>
      <c r="E15" s="111">
        <f aca="true" t="shared" si="1" ref="E15:F17">E16</f>
        <v>90</v>
      </c>
      <c r="F15" s="111">
        <f t="shared" si="1"/>
        <v>90</v>
      </c>
    </row>
    <row r="16" spans="1:6" ht="12.75">
      <c r="A16" s="146" t="s">
        <v>491</v>
      </c>
      <c r="B16" s="135"/>
      <c r="C16" s="133" t="s">
        <v>670</v>
      </c>
      <c r="D16" s="111">
        <f>D17+D19</f>
        <v>180</v>
      </c>
      <c r="E16" s="111">
        <f>E17+E19</f>
        <v>90</v>
      </c>
      <c r="F16" s="111">
        <f>F17+F19</f>
        <v>90</v>
      </c>
    </row>
    <row r="17" spans="1:6" ht="25.5">
      <c r="A17" s="146" t="s">
        <v>492</v>
      </c>
      <c r="B17" s="135"/>
      <c r="C17" s="133" t="s">
        <v>677</v>
      </c>
      <c r="D17" s="111">
        <f>D18</f>
        <v>80</v>
      </c>
      <c r="E17" s="111">
        <f t="shared" si="1"/>
        <v>90</v>
      </c>
      <c r="F17" s="111">
        <f t="shared" si="1"/>
        <v>90</v>
      </c>
    </row>
    <row r="18" spans="1:6" ht="24" customHeight="1">
      <c r="A18" s="146" t="s">
        <v>492</v>
      </c>
      <c r="B18" s="135" t="s">
        <v>64</v>
      </c>
      <c r="C18" s="129" t="s">
        <v>381</v>
      </c>
      <c r="D18" s="111">
        <f>'Прил.№5'!F55</f>
        <v>80</v>
      </c>
      <c r="E18" s="111">
        <f>'Прил.№5'!G55</f>
        <v>90</v>
      </c>
      <c r="F18" s="111">
        <f>'Прил.№5'!H55</f>
        <v>90</v>
      </c>
    </row>
    <row r="19" spans="1:6" ht="25.5" hidden="1">
      <c r="A19" s="146" t="s">
        <v>865</v>
      </c>
      <c r="B19" s="135"/>
      <c r="C19" s="133" t="s">
        <v>866</v>
      </c>
      <c r="D19" s="111">
        <f>D20</f>
        <v>100</v>
      </c>
      <c r="E19" s="111">
        <f>E20</f>
        <v>0</v>
      </c>
      <c r="F19" s="111">
        <f>F20</f>
        <v>0</v>
      </c>
    </row>
    <row r="20" spans="1:6" ht="12.75" hidden="1">
      <c r="A20" s="146" t="s">
        <v>865</v>
      </c>
      <c r="B20" s="144" t="s">
        <v>93</v>
      </c>
      <c r="C20" s="145" t="s">
        <v>387</v>
      </c>
      <c r="D20" s="111">
        <f>'Прил.№5'!F57</f>
        <v>100</v>
      </c>
      <c r="E20" s="111">
        <f>'Прил.№5'!G57</f>
        <v>0</v>
      </c>
      <c r="F20" s="111">
        <f>'Прил.№5'!H57</f>
        <v>0</v>
      </c>
    </row>
    <row r="21" spans="1:6" ht="38.25">
      <c r="A21" s="143" t="s">
        <v>191</v>
      </c>
      <c r="B21" s="144"/>
      <c r="C21" s="145" t="s">
        <v>384</v>
      </c>
      <c r="D21" s="111">
        <f aca="true" t="shared" si="2" ref="D21:F22">D22</f>
        <v>5782.2</v>
      </c>
      <c r="E21" s="111">
        <f t="shared" si="2"/>
        <v>5612.2</v>
      </c>
      <c r="F21" s="111">
        <f t="shared" si="2"/>
        <v>5612.2</v>
      </c>
    </row>
    <row r="22" spans="1:6" ht="12.75">
      <c r="A22" s="143" t="s">
        <v>192</v>
      </c>
      <c r="B22" s="144"/>
      <c r="C22" s="133" t="s">
        <v>670</v>
      </c>
      <c r="D22" s="111">
        <f t="shared" si="2"/>
        <v>5782.2</v>
      </c>
      <c r="E22" s="111">
        <f t="shared" si="2"/>
        <v>5612.2</v>
      </c>
      <c r="F22" s="111">
        <f t="shared" si="2"/>
        <v>5612.2</v>
      </c>
    </row>
    <row r="23" spans="1:6" ht="51">
      <c r="A23" s="143" t="s">
        <v>193</v>
      </c>
      <c r="B23" s="144"/>
      <c r="C23" s="145" t="s">
        <v>385</v>
      </c>
      <c r="D23" s="111">
        <f>D24+D25+D26</f>
        <v>5782.2</v>
      </c>
      <c r="E23" s="111">
        <f>E24+E25+E26</f>
        <v>5612.2</v>
      </c>
      <c r="F23" s="111">
        <f>F24+F25+F26</f>
        <v>5612.2</v>
      </c>
    </row>
    <row r="24" spans="1:6" ht="51">
      <c r="A24" s="143" t="s">
        <v>193</v>
      </c>
      <c r="B24" s="144" t="s">
        <v>62</v>
      </c>
      <c r="C24" s="145" t="s">
        <v>386</v>
      </c>
      <c r="D24" s="111">
        <f>'Прил.№5'!F367</f>
        <v>926.2</v>
      </c>
      <c r="E24" s="111">
        <f>'Прил.№5'!G367</f>
        <v>926.2</v>
      </c>
      <c r="F24" s="111">
        <f>'Прил.№5'!H367</f>
        <v>926.2</v>
      </c>
    </row>
    <row r="25" spans="1:6" ht="25.5">
      <c r="A25" s="143" t="s">
        <v>193</v>
      </c>
      <c r="B25" s="144" t="s">
        <v>64</v>
      </c>
      <c r="C25" s="145" t="s">
        <v>383</v>
      </c>
      <c r="D25" s="111">
        <f>'Прил.№5'!F368</f>
        <v>4820</v>
      </c>
      <c r="E25" s="111">
        <f>'Прил.№5'!G368</f>
        <v>4650</v>
      </c>
      <c r="F25" s="111">
        <f>'Прил.№5'!H368</f>
        <v>4650</v>
      </c>
    </row>
    <row r="26" spans="1:6" ht="12.75">
      <c r="A26" s="143" t="s">
        <v>193</v>
      </c>
      <c r="B26" s="144" t="s">
        <v>93</v>
      </c>
      <c r="C26" s="145" t="s">
        <v>387</v>
      </c>
      <c r="D26" s="111">
        <f>'Прил.№5'!F369</f>
        <v>36</v>
      </c>
      <c r="E26" s="111">
        <f>'Прил.№5'!G369</f>
        <v>36</v>
      </c>
      <c r="F26" s="111">
        <f>'Прил.№5'!H369</f>
        <v>36</v>
      </c>
    </row>
    <row r="27" spans="1:6" ht="25.5">
      <c r="A27" s="143" t="s">
        <v>266</v>
      </c>
      <c r="B27" s="144"/>
      <c r="C27" s="145" t="s">
        <v>388</v>
      </c>
      <c r="D27" s="111">
        <f>D28</f>
        <v>85</v>
      </c>
      <c r="E27" s="111">
        <f aca="true" t="shared" si="3" ref="E27:F29">E28</f>
        <v>85</v>
      </c>
      <c r="F27" s="111">
        <f t="shared" si="3"/>
        <v>85</v>
      </c>
    </row>
    <row r="28" spans="1:6" ht="12.75">
      <c r="A28" s="143" t="s">
        <v>267</v>
      </c>
      <c r="B28" s="144"/>
      <c r="C28" s="133" t="s">
        <v>670</v>
      </c>
      <c r="D28" s="111">
        <f>D29</f>
        <v>85</v>
      </c>
      <c r="E28" s="111">
        <f t="shared" si="3"/>
        <v>85</v>
      </c>
      <c r="F28" s="111">
        <f t="shared" si="3"/>
        <v>85</v>
      </c>
    </row>
    <row r="29" spans="1:6" ht="25.5">
      <c r="A29" s="143" t="s">
        <v>378</v>
      </c>
      <c r="B29" s="144"/>
      <c r="C29" s="145" t="s">
        <v>389</v>
      </c>
      <c r="D29" s="111">
        <f>D30</f>
        <v>85</v>
      </c>
      <c r="E29" s="111">
        <f t="shared" si="3"/>
        <v>85</v>
      </c>
      <c r="F29" s="111">
        <f t="shared" si="3"/>
        <v>85</v>
      </c>
    </row>
    <row r="30" spans="1:6" ht="12.75">
      <c r="A30" s="143" t="s">
        <v>378</v>
      </c>
      <c r="B30" s="144" t="s">
        <v>93</v>
      </c>
      <c r="C30" s="145" t="s">
        <v>387</v>
      </c>
      <c r="D30" s="111">
        <f>'Прил.№5'!F61</f>
        <v>85</v>
      </c>
      <c r="E30" s="111">
        <f>'Прил.№5'!G61</f>
        <v>85</v>
      </c>
      <c r="F30" s="111">
        <f>'Прил.№5'!H61</f>
        <v>85</v>
      </c>
    </row>
    <row r="31" spans="1:6" ht="25.5">
      <c r="A31" s="143" t="s">
        <v>310</v>
      </c>
      <c r="B31" s="144"/>
      <c r="C31" s="145" t="s">
        <v>700</v>
      </c>
      <c r="D31" s="111">
        <f>D32</f>
        <v>2100</v>
      </c>
      <c r="E31" s="111">
        <f aca="true" t="shared" si="4" ref="E31:F33">E32</f>
        <v>2100</v>
      </c>
      <c r="F31" s="111">
        <f t="shared" si="4"/>
        <v>2100</v>
      </c>
    </row>
    <row r="32" spans="1:6" ht="12.75">
      <c r="A32" s="143" t="s">
        <v>311</v>
      </c>
      <c r="B32" s="144"/>
      <c r="C32" s="133" t="s">
        <v>670</v>
      </c>
      <c r="D32" s="111">
        <f>D33</f>
        <v>2100</v>
      </c>
      <c r="E32" s="111">
        <f t="shared" si="4"/>
        <v>2100</v>
      </c>
      <c r="F32" s="111">
        <f t="shared" si="4"/>
        <v>2100</v>
      </c>
    </row>
    <row r="33" spans="1:6" ht="25.5">
      <c r="A33" s="143" t="s">
        <v>312</v>
      </c>
      <c r="B33" s="144"/>
      <c r="C33" s="145" t="s">
        <v>699</v>
      </c>
      <c r="D33" s="111">
        <f>D34</f>
        <v>2100</v>
      </c>
      <c r="E33" s="111">
        <f t="shared" si="4"/>
        <v>2100</v>
      </c>
      <c r="F33" s="111">
        <f t="shared" si="4"/>
        <v>2100</v>
      </c>
    </row>
    <row r="34" spans="1:6" ht="12.75">
      <c r="A34" s="143" t="s">
        <v>312</v>
      </c>
      <c r="B34" s="144" t="s">
        <v>115</v>
      </c>
      <c r="C34" s="145" t="s">
        <v>390</v>
      </c>
      <c r="D34" s="111">
        <f>'Прил.№5'!F305</f>
        <v>2100</v>
      </c>
      <c r="E34" s="111">
        <f>'Прил.№5'!G305</f>
        <v>2100</v>
      </c>
      <c r="F34" s="111">
        <f>'Прил.№5'!H305</f>
        <v>2100</v>
      </c>
    </row>
    <row r="35" spans="1:6" ht="38.25">
      <c r="A35" s="143" t="s">
        <v>322</v>
      </c>
      <c r="B35" s="144"/>
      <c r="C35" s="136" t="s">
        <v>707</v>
      </c>
      <c r="D35" s="111">
        <f>D36</f>
        <v>1891</v>
      </c>
      <c r="E35" s="111">
        <f aca="true" t="shared" si="5" ref="E35:F38">E36</f>
        <v>1891</v>
      </c>
      <c r="F35" s="111">
        <f t="shared" si="5"/>
        <v>1891</v>
      </c>
    </row>
    <row r="36" spans="1:6" ht="52.5" customHeight="1">
      <c r="A36" s="143" t="s">
        <v>323</v>
      </c>
      <c r="B36" s="144"/>
      <c r="C36" s="145" t="s">
        <v>817</v>
      </c>
      <c r="D36" s="111">
        <f>D37+D40</f>
        <v>1891</v>
      </c>
      <c r="E36" s="111">
        <f>E37+E40</f>
        <v>1891</v>
      </c>
      <c r="F36" s="111">
        <f>F37+F40</f>
        <v>1891</v>
      </c>
    </row>
    <row r="37" spans="1:6" ht="38.25">
      <c r="A37" s="143" t="s">
        <v>324</v>
      </c>
      <c r="B37" s="144"/>
      <c r="C37" s="145" t="s">
        <v>391</v>
      </c>
      <c r="D37" s="111">
        <f>D38</f>
        <v>800</v>
      </c>
      <c r="E37" s="111">
        <f t="shared" si="5"/>
        <v>800</v>
      </c>
      <c r="F37" s="111">
        <f t="shared" si="5"/>
        <v>800</v>
      </c>
    </row>
    <row r="38" spans="1:6" ht="25.5">
      <c r="A38" s="143" t="s">
        <v>277</v>
      </c>
      <c r="B38" s="144"/>
      <c r="C38" s="145" t="s">
        <v>392</v>
      </c>
      <c r="D38" s="111">
        <f>D39</f>
        <v>800</v>
      </c>
      <c r="E38" s="111">
        <f t="shared" si="5"/>
        <v>800</v>
      </c>
      <c r="F38" s="111">
        <f t="shared" si="5"/>
        <v>800</v>
      </c>
    </row>
    <row r="39" spans="1:6" ht="25.5">
      <c r="A39" s="143" t="s">
        <v>277</v>
      </c>
      <c r="B39" s="144" t="s">
        <v>95</v>
      </c>
      <c r="C39" s="145" t="s">
        <v>393</v>
      </c>
      <c r="D39" s="111">
        <f>'Прил.№5'!F348</f>
        <v>800</v>
      </c>
      <c r="E39" s="111">
        <f>'Прил.№5'!G348</f>
        <v>800</v>
      </c>
      <c r="F39" s="111">
        <f>'Прил.№5'!H348</f>
        <v>800</v>
      </c>
    </row>
    <row r="40" spans="1:6" ht="25.5">
      <c r="A40" s="131" t="s">
        <v>536</v>
      </c>
      <c r="B40" s="135"/>
      <c r="C40" s="133" t="s">
        <v>262</v>
      </c>
      <c r="D40" s="111">
        <f aca="true" t="shared" si="6" ref="D40:F41">D41</f>
        <v>1091</v>
      </c>
      <c r="E40" s="111">
        <f t="shared" si="6"/>
        <v>1091</v>
      </c>
      <c r="F40" s="111">
        <f t="shared" si="6"/>
        <v>1091</v>
      </c>
    </row>
    <row r="41" spans="1:6" ht="12.75">
      <c r="A41" s="131" t="s">
        <v>537</v>
      </c>
      <c r="B41" s="135"/>
      <c r="C41" s="133" t="s">
        <v>538</v>
      </c>
      <c r="D41" s="111">
        <f t="shared" si="6"/>
        <v>1091</v>
      </c>
      <c r="E41" s="111">
        <f t="shared" si="6"/>
        <v>1091</v>
      </c>
      <c r="F41" s="111">
        <f t="shared" si="6"/>
        <v>1091</v>
      </c>
    </row>
    <row r="42" spans="1:6" ht="25.5">
      <c r="A42" s="131" t="s">
        <v>537</v>
      </c>
      <c r="B42" s="135" t="s">
        <v>95</v>
      </c>
      <c r="C42" s="133" t="s">
        <v>343</v>
      </c>
      <c r="D42" s="111">
        <f>'Прил.№5'!F351</f>
        <v>1091</v>
      </c>
      <c r="E42" s="111">
        <f>'Прил.№5'!G351</f>
        <v>1091</v>
      </c>
      <c r="F42" s="111">
        <f>'Прил.№5'!H351</f>
        <v>1091</v>
      </c>
    </row>
    <row r="43" spans="1:6" ht="12.75">
      <c r="A43" s="143" t="s">
        <v>255</v>
      </c>
      <c r="B43" s="144"/>
      <c r="C43" s="145" t="s">
        <v>394</v>
      </c>
      <c r="D43" s="111">
        <f>D44+D50+D54+D63+D68+D91+D59+D74+D85</f>
        <v>46005.600000000006</v>
      </c>
      <c r="E43" s="111">
        <f>E44+E50+E54+E63+E68+E91+E59+E74+E85</f>
        <v>46049.9</v>
      </c>
      <c r="F43" s="111">
        <f>F44+F50+F54+F63+F68+F91+F59+F74+F85</f>
        <v>46140.8</v>
      </c>
    </row>
    <row r="44" spans="1:6" ht="25.5">
      <c r="A44" s="143" t="s">
        <v>256</v>
      </c>
      <c r="B44" s="144"/>
      <c r="C44" s="134" t="s">
        <v>674</v>
      </c>
      <c r="D44" s="111">
        <f aca="true" t="shared" si="7" ref="D44:F45">D45</f>
        <v>25437.6</v>
      </c>
      <c r="E44" s="111">
        <f t="shared" si="7"/>
        <v>25417.4</v>
      </c>
      <c r="F44" s="111">
        <f t="shared" si="7"/>
        <v>25417.4</v>
      </c>
    </row>
    <row r="45" spans="1:6" ht="12.75">
      <c r="A45" s="143" t="s">
        <v>257</v>
      </c>
      <c r="B45" s="144"/>
      <c r="C45" s="133" t="s">
        <v>670</v>
      </c>
      <c r="D45" s="111">
        <f t="shared" si="7"/>
        <v>25437.6</v>
      </c>
      <c r="E45" s="111">
        <f t="shared" si="7"/>
        <v>25417.4</v>
      </c>
      <c r="F45" s="111">
        <f t="shared" si="7"/>
        <v>25417.4</v>
      </c>
    </row>
    <row r="46" spans="1:6" ht="25.5">
      <c r="A46" s="143" t="s">
        <v>66</v>
      </c>
      <c r="B46" s="144"/>
      <c r="C46" s="133" t="s">
        <v>675</v>
      </c>
      <c r="D46" s="111">
        <f>D47+D48+D49</f>
        <v>25437.6</v>
      </c>
      <c r="E46" s="111">
        <f>E47+E48+E49</f>
        <v>25417.4</v>
      </c>
      <c r="F46" s="111">
        <f>F47+F48+F49</f>
        <v>25417.4</v>
      </c>
    </row>
    <row r="47" spans="1:6" ht="51">
      <c r="A47" s="143" t="s">
        <v>66</v>
      </c>
      <c r="B47" s="144" t="s">
        <v>62</v>
      </c>
      <c r="C47" s="145" t="s">
        <v>386</v>
      </c>
      <c r="D47" s="111">
        <f>'Прил.№5'!F28</f>
        <v>22420.7</v>
      </c>
      <c r="E47" s="111">
        <f>'Прил.№5'!G28</f>
        <v>22420.7</v>
      </c>
      <c r="F47" s="111">
        <f>'Прил.№5'!H28</f>
        <v>22420.7</v>
      </c>
    </row>
    <row r="48" spans="1:6" ht="22.5" customHeight="1">
      <c r="A48" s="143" t="s">
        <v>66</v>
      </c>
      <c r="B48" s="144" t="s">
        <v>64</v>
      </c>
      <c r="C48" s="145" t="s">
        <v>383</v>
      </c>
      <c r="D48" s="111">
        <f>'Прил.№5'!F29</f>
        <v>3016.8999999999996</v>
      </c>
      <c r="E48" s="111">
        <f>'Прил.№5'!G29</f>
        <v>2996.7</v>
      </c>
      <c r="F48" s="111">
        <f>'Прил.№5'!H29</f>
        <v>2996.7</v>
      </c>
    </row>
    <row r="49" spans="1:6" ht="12.75" hidden="1">
      <c r="A49" s="143" t="s">
        <v>66</v>
      </c>
      <c r="B49" s="144" t="s">
        <v>93</v>
      </c>
      <c r="C49" s="145" t="s">
        <v>387</v>
      </c>
      <c r="D49" s="111">
        <f>'Прил.№5'!F30</f>
        <v>0</v>
      </c>
      <c r="E49" s="111">
        <f>'Прил.№5'!G30</f>
        <v>0</v>
      </c>
      <c r="F49" s="111">
        <f>'Прил.№5'!H30</f>
        <v>0</v>
      </c>
    </row>
    <row r="50" spans="1:6" ht="25.5">
      <c r="A50" s="143" t="s">
        <v>258</v>
      </c>
      <c r="B50" s="144"/>
      <c r="C50" s="145" t="s">
        <v>395</v>
      </c>
      <c r="D50" s="111">
        <f aca="true" t="shared" si="8" ref="D50:F52">D51</f>
        <v>565.7</v>
      </c>
      <c r="E50" s="111">
        <f t="shared" si="8"/>
        <v>565.7</v>
      </c>
      <c r="F50" s="111">
        <f t="shared" si="8"/>
        <v>565.7</v>
      </c>
    </row>
    <row r="51" spans="1:6" ht="38.25">
      <c r="A51" s="143" t="s">
        <v>79</v>
      </c>
      <c r="B51" s="144"/>
      <c r="C51" s="145" t="s">
        <v>396</v>
      </c>
      <c r="D51" s="111">
        <f t="shared" si="8"/>
        <v>565.7</v>
      </c>
      <c r="E51" s="111">
        <f t="shared" si="8"/>
        <v>565.7</v>
      </c>
      <c r="F51" s="111">
        <f t="shared" si="8"/>
        <v>565.7</v>
      </c>
    </row>
    <row r="52" spans="1:6" ht="51">
      <c r="A52" s="131" t="s">
        <v>596</v>
      </c>
      <c r="B52" s="144"/>
      <c r="C52" s="133" t="s">
        <v>597</v>
      </c>
      <c r="D52" s="111">
        <f>D53</f>
        <v>565.7</v>
      </c>
      <c r="E52" s="111">
        <f t="shared" si="8"/>
        <v>565.7</v>
      </c>
      <c r="F52" s="111">
        <f t="shared" si="8"/>
        <v>565.7</v>
      </c>
    </row>
    <row r="53" spans="1:6" ht="51">
      <c r="A53" s="131" t="s">
        <v>596</v>
      </c>
      <c r="B53" s="144" t="s">
        <v>62</v>
      </c>
      <c r="C53" s="145" t="s">
        <v>386</v>
      </c>
      <c r="D53" s="111">
        <f>'Прил.№5'!F102</f>
        <v>565.7</v>
      </c>
      <c r="E53" s="111">
        <f>'Прил.№5'!G102</f>
        <v>565.7</v>
      </c>
      <c r="F53" s="111">
        <f>'Прил.№5'!H102</f>
        <v>565.7</v>
      </c>
    </row>
    <row r="54" spans="1:6" ht="38.25">
      <c r="A54" s="143" t="s">
        <v>259</v>
      </c>
      <c r="B54" s="144"/>
      <c r="C54" s="145" t="s">
        <v>397</v>
      </c>
      <c r="D54" s="111">
        <f aca="true" t="shared" si="9" ref="D54:F55">D55</f>
        <v>418.7</v>
      </c>
      <c r="E54" s="111">
        <f t="shared" si="9"/>
        <v>422.3</v>
      </c>
      <c r="F54" s="111">
        <f t="shared" si="9"/>
        <v>426.1</v>
      </c>
    </row>
    <row r="55" spans="1:6" ht="25.5">
      <c r="A55" s="143" t="s">
        <v>68</v>
      </c>
      <c r="B55" s="144"/>
      <c r="C55" s="145" t="s">
        <v>398</v>
      </c>
      <c r="D55" s="111">
        <f t="shared" si="9"/>
        <v>418.7</v>
      </c>
      <c r="E55" s="111">
        <f t="shared" si="9"/>
        <v>422.3</v>
      </c>
      <c r="F55" s="111">
        <f t="shared" si="9"/>
        <v>426.1</v>
      </c>
    </row>
    <row r="56" spans="1:6" ht="38.25">
      <c r="A56" s="143" t="s">
        <v>69</v>
      </c>
      <c r="B56" s="144"/>
      <c r="C56" s="145" t="s">
        <v>399</v>
      </c>
      <c r="D56" s="111">
        <f>D57+D58</f>
        <v>418.7</v>
      </c>
      <c r="E56" s="111">
        <f>E57+E58</f>
        <v>422.3</v>
      </c>
      <c r="F56" s="111">
        <f>F57+F58</f>
        <v>426.1</v>
      </c>
    </row>
    <row r="57" spans="1:6" ht="51">
      <c r="A57" s="143" t="s">
        <v>69</v>
      </c>
      <c r="B57" s="144" t="s">
        <v>62</v>
      </c>
      <c r="C57" s="145" t="s">
        <v>386</v>
      </c>
      <c r="D57" s="111">
        <f>'Прил.№5'!F34</f>
        <v>410</v>
      </c>
      <c r="E57" s="111">
        <f>'Прил.№5'!G34</f>
        <v>410</v>
      </c>
      <c r="F57" s="111">
        <f>'Прил.№5'!H34</f>
        <v>410</v>
      </c>
    </row>
    <row r="58" spans="1:6" ht="25.5">
      <c r="A58" s="143" t="s">
        <v>69</v>
      </c>
      <c r="B58" s="144" t="s">
        <v>64</v>
      </c>
      <c r="C58" s="145" t="s">
        <v>383</v>
      </c>
      <c r="D58" s="111">
        <f>'Прил.№5'!F35</f>
        <v>8.7</v>
      </c>
      <c r="E58" s="111">
        <f>'Прил.№5'!G35</f>
        <v>12.3</v>
      </c>
      <c r="F58" s="111">
        <f>'Прил.№5'!H35</f>
        <v>16.1</v>
      </c>
    </row>
    <row r="59" spans="1:6" ht="38.25">
      <c r="A59" s="131" t="s">
        <v>261</v>
      </c>
      <c r="B59" s="132"/>
      <c r="C59" s="147" t="s">
        <v>71</v>
      </c>
      <c r="D59" s="111">
        <f>D60</f>
        <v>4.8</v>
      </c>
      <c r="E59" s="111">
        <f aca="true" t="shared" si="10" ref="E59:F61">E60</f>
        <v>5</v>
      </c>
      <c r="F59" s="111">
        <f t="shared" si="10"/>
        <v>56</v>
      </c>
    </row>
    <row r="60" spans="1:6" ht="38.25">
      <c r="A60" s="131" t="s">
        <v>72</v>
      </c>
      <c r="B60" s="132"/>
      <c r="C60" s="148" t="s">
        <v>73</v>
      </c>
      <c r="D60" s="111">
        <f>D61</f>
        <v>4.8</v>
      </c>
      <c r="E60" s="111">
        <f t="shared" si="10"/>
        <v>5</v>
      </c>
      <c r="F60" s="111">
        <f t="shared" si="10"/>
        <v>56</v>
      </c>
    </row>
    <row r="61" spans="1:6" ht="38.25">
      <c r="A61" s="131" t="s">
        <v>272</v>
      </c>
      <c r="B61" s="132"/>
      <c r="C61" s="148" t="s">
        <v>74</v>
      </c>
      <c r="D61" s="111">
        <f>D62</f>
        <v>4.8</v>
      </c>
      <c r="E61" s="111">
        <f t="shared" si="10"/>
        <v>5</v>
      </c>
      <c r="F61" s="111">
        <f t="shared" si="10"/>
        <v>56</v>
      </c>
    </row>
    <row r="62" spans="1:6" ht="25.5">
      <c r="A62" s="131" t="s">
        <v>272</v>
      </c>
      <c r="B62" s="132" t="s">
        <v>64</v>
      </c>
      <c r="C62" s="129" t="s">
        <v>65</v>
      </c>
      <c r="D62" s="111">
        <f>'Прил.№5'!F42</f>
        <v>4.8</v>
      </c>
      <c r="E62" s="111">
        <f>'Прил.№5'!G42</f>
        <v>5</v>
      </c>
      <c r="F62" s="111">
        <f>'Прил.№5'!H42</f>
        <v>56</v>
      </c>
    </row>
    <row r="63" spans="1:6" ht="38.25">
      <c r="A63" s="143" t="s">
        <v>268</v>
      </c>
      <c r="B63" s="144"/>
      <c r="C63" s="145" t="s">
        <v>400</v>
      </c>
      <c r="D63" s="111">
        <f aca="true" t="shared" si="11" ref="D63:F64">D64</f>
        <v>181.3</v>
      </c>
      <c r="E63" s="111">
        <f t="shared" si="11"/>
        <v>182.7</v>
      </c>
      <c r="F63" s="111">
        <f t="shared" si="11"/>
        <v>183.6</v>
      </c>
    </row>
    <row r="64" spans="1:6" ht="25.5">
      <c r="A64" s="143" t="s">
        <v>279</v>
      </c>
      <c r="B64" s="144"/>
      <c r="C64" s="145" t="s">
        <v>398</v>
      </c>
      <c r="D64" s="111">
        <f t="shared" si="11"/>
        <v>181.3</v>
      </c>
      <c r="E64" s="111">
        <f t="shared" si="11"/>
        <v>182.7</v>
      </c>
      <c r="F64" s="111">
        <f t="shared" si="11"/>
        <v>183.6</v>
      </c>
    </row>
    <row r="65" spans="1:6" ht="38.25">
      <c r="A65" s="143" t="s">
        <v>77</v>
      </c>
      <c r="B65" s="144"/>
      <c r="C65" s="145" t="s">
        <v>401</v>
      </c>
      <c r="D65" s="111">
        <f>D66+D67</f>
        <v>181.3</v>
      </c>
      <c r="E65" s="111">
        <f>E66+E67</f>
        <v>182.7</v>
      </c>
      <c r="F65" s="111">
        <f>F66+F67</f>
        <v>183.6</v>
      </c>
    </row>
    <row r="66" spans="1:6" ht="51">
      <c r="A66" s="143" t="s">
        <v>77</v>
      </c>
      <c r="B66" s="144" t="s">
        <v>62</v>
      </c>
      <c r="C66" s="145" t="s">
        <v>386</v>
      </c>
      <c r="D66" s="111">
        <f>'Прил.№5'!F66</f>
        <v>170</v>
      </c>
      <c r="E66" s="111">
        <f>'Прил.№5'!G66</f>
        <v>170</v>
      </c>
      <c r="F66" s="111">
        <f>'Прил.№5'!H66</f>
        <v>170</v>
      </c>
    </row>
    <row r="67" spans="1:6" ht="25.5">
      <c r="A67" s="143" t="s">
        <v>77</v>
      </c>
      <c r="B67" s="144" t="s">
        <v>64</v>
      </c>
      <c r="C67" s="145" t="s">
        <v>383</v>
      </c>
      <c r="D67" s="111">
        <f>'Прил.№5'!F67</f>
        <v>11.3</v>
      </c>
      <c r="E67" s="111">
        <f>'Прил.№5'!G67</f>
        <v>12.7</v>
      </c>
      <c r="F67" s="111">
        <f>'Прил.№5'!H67</f>
        <v>13.6</v>
      </c>
    </row>
    <row r="68" spans="1:6" ht="38.25">
      <c r="A68" s="143" t="s">
        <v>280</v>
      </c>
      <c r="B68" s="144"/>
      <c r="C68" s="145" t="s">
        <v>402</v>
      </c>
      <c r="D68" s="111">
        <f aca="true" t="shared" si="12" ref="D68:F69">D69</f>
        <v>5841.1</v>
      </c>
      <c r="E68" s="111">
        <f t="shared" si="12"/>
        <v>5851.1</v>
      </c>
      <c r="F68" s="111">
        <f t="shared" si="12"/>
        <v>5851.1</v>
      </c>
    </row>
    <row r="69" spans="1:6" ht="12.75">
      <c r="A69" s="143" t="s">
        <v>190</v>
      </c>
      <c r="B69" s="144"/>
      <c r="C69" s="133" t="s">
        <v>670</v>
      </c>
      <c r="D69" s="111">
        <f t="shared" si="12"/>
        <v>5841.1</v>
      </c>
      <c r="E69" s="111">
        <f t="shared" si="12"/>
        <v>5851.1</v>
      </c>
      <c r="F69" s="111">
        <f t="shared" si="12"/>
        <v>5851.1</v>
      </c>
    </row>
    <row r="70" spans="1:6" ht="25.5">
      <c r="A70" s="143" t="s">
        <v>375</v>
      </c>
      <c r="B70" s="144"/>
      <c r="C70" s="145" t="s">
        <v>818</v>
      </c>
      <c r="D70" s="111">
        <f>D71+D72+D73</f>
        <v>5841.1</v>
      </c>
      <c r="E70" s="111">
        <f>E71+E72+E73</f>
        <v>5851.1</v>
      </c>
      <c r="F70" s="111">
        <f>F71+F72+F73</f>
        <v>5851.1</v>
      </c>
    </row>
    <row r="71" spans="1:6" ht="51">
      <c r="A71" s="143" t="s">
        <v>375</v>
      </c>
      <c r="B71" s="144" t="s">
        <v>62</v>
      </c>
      <c r="C71" s="145" t="s">
        <v>386</v>
      </c>
      <c r="D71" s="111">
        <f>'Прил.№5'!F360</f>
        <v>5151.1</v>
      </c>
      <c r="E71" s="111">
        <f>'Прил.№5'!G360</f>
        <v>5151.1</v>
      </c>
      <c r="F71" s="111">
        <f>'Прил.№5'!H360</f>
        <v>5151.1</v>
      </c>
    </row>
    <row r="72" spans="1:6" ht="25.5">
      <c r="A72" s="143" t="s">
        <v>375</v>
      </c>
      <c r="B72" s="144" t="s">
        <v>64</v>
      </c>
      <c r="C72" s="145" t="s">
        <v>383</v>
      </c>
      <c r="D72" s="111">
        <f>'Прил.№5'!F361</f>
        <v>690</v>
      </c>
      <c r="E72" s="111">
        <f>'Прил.№5'!G361</f>
        <v>700</v>
      </c>
      <c r="F72" s="111">
        <f>'Прил.№5'!H361</f>
        <v>700</v>
      </c>
    </row>
    <row r="73" spans="1:6" ht="12.75">
      <c r="A73" s="143" t="s">
        <v>375</v>
      </c>
      <c r="B73" s="144" t="s">
        <v>93</v>
      </c>
      <c r="C73" s="145" t="s">
        <v>387</v>
      </c>
      <c r="D73" s="111">
        <f>'Прил.№5'!F362</f>
        <v>0</v>
      </c>
      <c r="E73" s="111">
        <f>'Прил.№5'!G362</f>
        <v>0</v>
      </c>
      <c r="F73" s="111">
        <f>'Прил.№5'!H362</f>
        <v>0</v>
      </c>
    </row>
    <row r="74" spans="1:6" ht="25.5">
      <c r="A74" s="131" t="s">
        <v>724</v>
      </c>
      <c r="B74" s="132"/>
      <c r="C74" s="129" t="s">
        <v>728</v>
      </c>
      <c r="D74" s="111">
        <f>D75+D81</f>
        <v>7724.8</v>
      </c>
      <c r="E74" s="111">
        <f>E75+E81</f>
        <v>7766.1</v>
      </c>
      <c r="F74" s="111">
        <f>F75+F81</f>
        <v>7801.3</v>
      </c>
    </row>
    <row r="75" spans="1:6" ht="12.75">
      <c r="A75" s="131" t="s">
        <v>726</v>
      </c>
      <c r="B75" s="132"/>
      <c r="C75" s="133" t="s">
        <v>670</v>
      </c>
      <c r="D75" s="111">
        <f>D76</f>
        <v>7350.2</v>
      </c>
      <c r="E75" s="111">
        <f>E76</f>
        <v>7357</v>
      </c>
      <c r="F75" s="111">
        <f>F76</f>
        <v>7357</v>
      </c>
    </row>
    <row r="76" spans="1:6" ht="25.5">
      <c r="A76" s="131" t="s">
        <v>727</v>
      </c>
      <c r="B76" s="132"/>
      <c r="C76" s="129" t="s">
        <v>725</v>
      </c>
      <c r="D76" s="111">
        <f>D77+D78+D79</f>
        <v>7350.2</v>
      </c>
      <c r="E76" s="111">
        <f>E77+E78+E79</f>
        <v>7357</v>
      </c>
      <c r="F76" s="111">
        <f>F77+F78+F79</f>
        <v>7357</v>
      </c>
    </row>
    <row r="77" spans="1:6" ht="51">
      <c r="A77" s="131" t="s">
        <v>727</v>
      </c>
      <c r="B77" s="132" t="s">
        <v>62</v>
      </c>
      <c r="C77" s="129" t="s">
        <v>63</v>
      </c>
      <c r="D77" s="111">
        <f>'Прил.№5'!F71</f>
        <v>6777</v>
      </c>
      <c r="E77" s="111">
        <f>'Прил.№5'!G71</f>
        <v>6777</v>
      </c>
      <c r="F77" s="111">
        <f>'Прил.№5'!H71</f>
        <v>6777</v>
      </c>
    </row>
    <row r="78" spans="1:6" ht="25.5">
      <c r="A78" s="131" t="s">
        <v>727</v>
      </c>
      <c r="B78" s="132" t="s">
        <v>64</v>
      </c>
      <c r="C78" s="129" t="s">
        <v>381</v>
      </c>
      <c r="D78" s="111">
        <f>'Прил.№5'!F72</f>
        <v>571.2</v>
      </c>
      <c r="E78" s="111">
        <f>'Прил.№5'!G72</f>
        <v>580</v>
      </c>
      <c r="F78" s="111">
        <f>'Прил.№5'!H72</f>
        <v>580</v>
      </c>
    </row>
    <row r="79" spans="1:6" ht="12.75">
      <c r="A79" s="131" t="s">
        <v>727</v>
      </c>
      <c r="B79" s="132" t="s">
        <v>93</v>
      </c>
      <c r="C79" s="133" t="s">
        <v>94</v>
      </c>
      <c r="D79" s="111">
        <f>'Прил.№5'!F73</f>
        <v>2</v>
      </c>
      <c r="E79" s="111">
        <f>'Прил.№5'!G73</f>
        <v>0</v>
      </c>
      <c r="F79" s="111">
        <f>'Прил.№5'!H73</f>
        <v>0</v>
      </c>
    </row>
    <row r="80" spans="1:6" ht="25.5">
      <c r="A80" s="131" t="s">
        <v>729</v>
      </c>
      <c r="B80" s="132"/>
      <c r="C80" s="129" t="s">
        <v>732</v>
      </c>
      <c r="D80" s="111"/>
      <c r="E80" s="111"/>
      <c r="F80" s="111"/>
    </row>
    <row r="81" spans="1:6" ht="38.25">
      <c r="A81" s="131" t="s">
        <v>754</v>
      </c>
      <c r="B81" s="132"/>
      <c r="C81" s="133" t="s">
        <v>751</v>
      </c>
      <c r="D81" s="111">
        <f>D82</f>
        <v>374.6</v>
      </c>
      <c r="E81" s="111">
        <f>E82</f>
        <v>409.1</v>
      </c>
      <c r="F81" s="111">
        <f>F82</f>
        <v>444.29999999999995</v>
      </c>
    </row>
    <row r="82" spans="1:6" ht="38.25">
      <c r="A82" s="131" t="s">
        <v>755</v>
      </c>
      <c r="B82" s="132"/>
      <c r="C82" s="133" t="s">
        <v>752</v>
      </c>
      <c r="D82" s="111">
        <f>D83+D84</f>
        <v>374.6</v>
      </c>
      <c r="E82" s="111">
        <f>E83+E84</f>
        <v>409.1</v>
      </c>
      <c r="F82" s="111">
        <f>F83+F84</f>
        <v>444.29999999999995</v>
      </c>
    </row>
    <row r="83" spans="1:6" ht="51">
      <c r="A83" s="131" t="s">
        <v>755</v>
      </c>
      <c r="B83" s="132" t="s">
        <v>62</v>
      </c>
      <c r="C83" s="129" t="s">
        <v>63</v>
      </c>
      <c r="D83" s="111">
        <f>'Прил.№5'!F93</f>
        <v>352.67</v>
      </c>
      <c r="E83" s="111">
        <f>'Прил.№5'!G93</f>
        <v>310</v>
      </c>
      <c r="F83" s="111">
        <f>'Прил.№5'!H93</f>
        <v>310</v>
      </c>
    </row>
    <row r="84" spans="1:6" ht="25.5">
      <c r="A84" s="131" t="s">
        <v>755</v>
      </c>
      <c r="B84" s="132" t="s">
        <v>64</v>
      </c>
      <c r="C84" s="129" t="s">
        <v>381</v>
      </c>
      <c r="D84" s="111">
        <f>'Прил.№5'!F94</f>
        <v>21.930000000000007</v>
      </c>
      <c r="E84" s="111">
        <f>'Прил.№5'!G94</f>
        <v>99.1</v>
      </c>
      <c r="F84" s="111">
        <f>'Прил.№5'!H94</f>
        <v>134.29999999999998</v>
      </c>
    </row>
    <row r="85" spans="1:6" ht="25.5">
      <c r="A85" s="131" t="s">
        <v>729</v>
      </c>
      <c r="B85" s="132"/>
      <c r="C85" s="129" t="s">
        <v>732</v>
      </c>
      <c r="D85" s="111">
        <f aca="true" t="shared" si="13" ref="D85:F86">D86</f>
        <v>3148.2</v>
      </c>
      <c r="E85" s="111">
        <f t="shared" si="13"/>
        <v>3156.2</v>
      </c>
      <c r="F85" s="111">
        <f t="shared" si="13"/>
        <v>3156.2</v>
      </c>
    </row>
    <row r="86" spans="1:6" ht="12.75">
      <c r="A86" s="131" t="s">
        <v>730</v>
      </c>
      <c r="B86" s="132"/>
      <c r="C86" s="133" t="s">
        <v>670</v>
      </c>
      <c r="D86" s="111">
        <f t="shared" si="13"/>
        <v>3148.2</v>
      </c>
      <c r="E86" s="111">
        <f t="shared" si="13"/>
        <v>3156.2</v>
      </c>
      <c r="F86" s="111">
        <f t="shared" si="13"/>
        <v>3156.2</v>
      </c>
    </row>
    <row r="87" spans="1:6" ht="12.75">
      <c r="A87" s="131" t="s">
        <v>731</v>
      </c>
      <c r="B87" s="132"/>
      <c r="C87" s="129" t="s">
        <v>753</v>
      </c>
      <c r="D87" s="111">
        <f>D88+D89+D90</f>
        <v>3148.2</v>
      </c>
      <c r="E87" s="111">
        <f>E88+E89+E90</f>
        <v>3156.2</v>
      </c>
      <c r="F87" s="111">
        <f>F88+F89+F90</f>
        <v>3156.2</v>
      </c>
    </row>
    <row r="88" spans="1:6" ht="51">
      <c r="A88" s="131" t="s">
        <v>731</v>
      </c>
      <c r="B88" s="132" t="s">
        <v>62</v>
      </c>
      <c r="C88" s="129" t="s">
        <v>63</v>
      </c>
      <c r="D88" s="111">
        <f>'Прил.№5'!F77</f>
        <v>3026.2</v>
      </c>
      <c r="E88" s="111">
        <f>'Прил.№5'!G77</f>
        <v>3026.2</v>
      </c>
      <c r="F88" s="111">
        <f>'Прил.№5'!H77</f>
        <v>3026.2</v>
      </c>
    </row>
    <row r="89" spans="1:6" ht="25.5">
      <c r="A89" s="131" t="s">
        <v>731</v>
      </c>
      <c r="B89" s="132" t="s">
        <v>64</v>
      </c>
      <c r="C89" s="129" t="s">
        <v>381</v>
      </c>
      <c r="D89" s="111">
        <f>'Прил.№5'!F78</f>
        <v>122</v>
      </c>
      <c r="E89" s="111">
        <f>'Прил.№5'!G78</f>
        <v>130</v>
      </c>
      <c r="F89" s="111">
        <f>'Прил.№5'!H78</f>
        <v>130</v>
      </c>
    </row>
    <row r="90" spans="1:6" ht="12.75">
      <c r="A90" s="131" t="s">
        <v>731</v>
      </c>
      <c r="B90" s="132" t="s">
        <v>93</v>
      </c>
      <c r="C90" s="133" t="s">
        <v>94</v>
      </c>
      <c r="D90" s="111">
        <f>'Прил.№5'!F79</f>
        <v>0</v>
      </c>
      <c r="E90" s="111">
        <f>'Прил.№5'!G79</f>
        <v>0</v>
      </c>
      <c r="F90" s="111">
        <f>'Прил.№5'!H79</f>
        <v>0</v>
      </c>
    </row>
    <row r="91" spans="1:6" ht="25.5">
      <c r="A91" s="131" t="s">
        <v>334</v>
      </c>
      <c r="B91" s="132"/>
      <c r="C91" s="134" t="s">
        <v>672</v>
      </c>
      <c r="D91" s="111">
        <f>D93</f>
        <v>2683.4</v>
      </c>
      <c r="E91" s="111">
        <f>E93</f>
        <v>2683.4</v>
      </c>
      <c r="F91" s="111">
        <f>F93</f>
        <v>2683.4</v>
      </c>
    </row>
    <row r="92" spans="1:6" ht="12.75">
      <c r="A92" s="131" t="s">
        <v>820</v>
      </c>
      <c r="B92" s="132"/>
      <c r="C92" s="133" t="s">
        <v>670</v>
      </c>
      <c r="D92" s="111">
        <f>D93</f>
        <v>2683.4</v>
      </c>
      <c r="E92" s="111">
        <f>E93</f>
        <v>2683.4</v>
      </c>
      <c r="F92" s="111">
        <f>F93</f>
        <v>2683.4</v>
      </c>
    </row>
    <row r="93" spans="1:6" ht="25.5">
      <c r="A93" s="131" t="s">
        <v>335</v>
      </c>
      <c r="B93" s="132"/>
      <c r="C93" s="133" t="s">
        <v>673</v>
      </c>
      <c r="D93" s="111">
        <f>D94+D95</f>
        <v>2683.4</v>
      </c>
      <c r="E93" s="111">
        <f>E94+E95</f>
        <v>2683.4</v>
      </c>
      <c r="F93" s="111">
        <f>F94+F95</f>
        <v>2683.4</v>
      </c>
    </row>
    <row r="94" spans="1:6" ht="48.75" customHeight="1">
      <c r="A94" s="131" t="s">
        <v>335</v>
      </c>
      <c r="B94" s="132" t="s">
        <v>62</v>
      </c>
      <c r="C94" s="129" t="s">
        <v>63</v>
      </c>
      <c r="D94" s="111">
        <f>'Прил.№5'!F20</f>
        <v>2683.4</v>
      </c>
      <c r="E94" s="111">
        <f>'Прил.№5'!G20</f>
        <v>2683.4</v>
      </c>
      <c r="F94" s="111">
        <f>'Прил.№5'!H20</f>
        <v>2683.4</v>
      </c>
    </row>
    <row r="95" spans="1:6" ht="25.5" hidden="1">
      <c r="A95" s="131" t="s">
        <v>335</v>
      </c>
      <c r="B95" s="144" t="s">
        <v>64</v>
      </c>
      <c r="C95" s="145" t="s">
        <v>383</v>
      </c>
      <c r="D95" s="111">
        <f>'Прил.№5'!F21</f>
        <v>0</v>
      </c>
      <c r="E95" s="111">
        <f>'Прил.№5'!G21</f>
        <v>0</v>
      </c>
      <c r="F95" s="111">
        <f>'Прил.№5'!H21</f>
        <v>0</v>
      </c>
    </row>
    <row r="96" spans="1:6" ht="25.5">
      <c r="A96" s="139" t="s">
        <v>282</v>
      </c>
      <c r="B96" s="140"/>
      <c r="C96" s="129" t="s">
        <v>680</v>
      </c>
      <c r="D96" s="142">
        <f>D97+D107+D127+D132+D116</f>
        <v>7777.799999999999</v>
      </c>
      <c r="E96" s="142">
        <f>E97+E107+E127+E132+E116</f>
        <v>7473.1</v>
      </c>
      <c r="F96" s="142">
        <f>F97+F107+F127+F132+F116</f>
        <v>7473.1</v>
      </c>
    </row>
    <row r="97" spans="1:6" ht="25.5">
      <c r="A97" s="131" t="s">
        <v>283</v>
      </c>
      <c r="B97" s="132"/>
      <c r="C97" s="134" t="s">
        <v>681</v>
      </c>
      <c r="D97" s="111">
        <f>D98+D102</f>
        <v>5425.9</v>
      </c>
      <c r="E97" s="111">
        <f>E98+E102</f>
        <v>4923.1</v>
      </c>
      <c r="F97" s="111">
        <f>F98+F102</f>
        <v>4923.1</v>
      </c>
    </row>
    <row r="98" spans="1:6" ht="51">
      <c r="A98" s="131" t="s">
        <v>284</v>
      </c>
      <c r="B98" s="135"/>
      <c r="C98" s="129" t="s">
        <v>167</v>
      </c>
      <c r="D98" s="111">
        <f>D99</f>
        <v>2011.9</v>
      </c>
      <c r="E98" s="111">
        <f aca="true" t="shared" si="14" ref="E98:F100">E99</f>
        <v>1500</v>
      </c>
      <c r="F98" s="111">
        <f t="shared" si="14"/>
        <v>1500</v>
      </c>
    </row>
    <row r="99" spans="1:6" ht="12.75">
      <c r="A99" s="131" t="s">
        <v>285</v>
      </c>
      <c r="B99" s="135"/>
      <c r="C99" s="133" t="s">
        <v>670</v>
      </c>
      <c r="D99" s="111">
        <f>D100</f>
        <v>2011.9</v>
      </c>
      <c r="E99" s="111">
        <f t="shared" si="14"/>
        <v>1500</v>
      </c>
      <c r="F99" s="111">
        <f t="shared" si="14"/>
        <v>1500</v>
      </c>
    </row>
    <row r="100" spans="1:6" ht="38.25">
      <c r="A100" s="131" t="s">
        <v>286</v>
      </c>
      <c r="B100" s="135"/>
      <c r="C100" s="129" t="s">
        <v>168</v>
      </c>
      <c r="D100" s="111">
        <f>D101</f>
        <v>2011.9</v>
      </c>
      <c r="E100" s="111">
        <f t="shared" si="14"/>
        <v>1500</v>
      </c>
      <c r="F100" s="111">
        <f t="shared" si="14"/>
        <v>1500</v>
      </c>
    </row>
    <row r="101" spans="1:6" ht="25.5">
      <c r="A101" s="131" t="s">
        <v>286</v>
      </c>
      <c r="B101" s="132" t="s">
        <v>64</v>
      </c>
      <c r="C101" s="129" t="s">
        <v>381</v>
      </c>
      <c r="D101" s="111">
        <f>'Прил.№5'!F109</f>
        <v>2011.9</v>
      </c>
      <c r="E101" s="111">
        <f>'Прил.№5'!G109</f>
        <v>1500</v>
      </c>
      <c r="F101" s="111">
        <f>'Прил.№5'!H109</f>
        <v>1500</v>
      </c>
    </row>
    <row r="102" spans="1:6" ht="25.5">
      <c r="A102" s="131" t="s">
        <v>196</v>
      </c>
      <c r="B102" s="135"/>
      <c r="C102" s="133" t="s">
        <v>792</v>
      </c>
      <c r="D102" s="111">
        <f aca="true" t="shared" si="15" ref="D102:F103">D103</f>
        <v>3414</v>
      </c>
      <c r="E102" s="111">
        <f t="shared" si="15"/>
        <v>3423.1</v>
      </c>
      <c r="F102" s="111">
        <f t="shared" si="15"/>
        <v>3423.1</v>
      </c>
    </row>
    <row r="103" spans="1:6" ht="12.75">
      <c r="A103" s="131" t="s">
        <v>197</v>
      </c>
      <c r="B103" s="132"/>
      <c r="C103" s="133" t="s">
        <v>670</v>
      </c>
      <c r="D103" s="111">
        <f t="shared" si="15"/>
        <v>3414</v>
      </c>
      <c r="E103" s="111">
        <f t="shared" si="15"/>
        <v>3423.1</v>
      </c>
      <c r="F103" s="111">
        <f t="shared" si="15"/>
        <v>3423.1</v>
      </c>
    </row>
    <row r="104" spans="1:6" ht="12.75">
      <c r="A104" s="131" t="s">
        <v>198</v>
      </c>
      <c r="B104" s="132"/>
      <c r="C104" s="133" t="s">
        <v>199</v>
      </c>
      <c r="D104" s="111">
        <f>D105+D106</f>
        <v>3414</v>
      </c>
      <c r="E104" s="111">
        <f>E105+E106</f>
        <v>3423.1</v>
      </c>
      <c r="F104" s="111">
        <f>F105+F106</f>
        <v>3423.1</v>
      </c>
    </row>
    <row r="105" spans="1:6" ht="51">
      <c r="A105" s="131" t="s">
        <v>198</v>
      </c>
      <c r="B105" s="132" t="s">
        <v>62</v>
      </c>
      <c r="C105" s="129" t="s">
        <v>63</v>
      </c>
      <c r="D105" s="111">
        <f>'Прил.№5'!F376</f>
        <v>3143.1</v>
      </c>
      <c r="E105" s="111">
        <f>'Прил.№5'!G376</f>
        <v>3143.1</v>
      </c>
      <c r="F105" s="111">
        <f>'Прил.№5'!H376</f>
        <v>3143.1</v>
      </c>
    </row>
    <row r="106" spans="1:6" ht="25.5">
      <c r="A106" s="131" t="s">
        <v>198</v>
      </c>
      <c r="B106" s="132" t="s">
        <v>64</v>
      </c>
      <c r="C106" s="129" t="s">
        <v>381</v>
      </c>
      <c r="D106" s="111">
        <f>'Прил.№5'!F377</f>
        <v>270.9</v>
      </c>
      <c r="E106" s="111">
        <f>'Прил.№5'!G377</f>
        <v>280</v>
      </c>
      <c r="F106" s="111">
        <f>'Прил.№5'!H377</f>
        <v>280</v>
      </c>
    </row>
    <row r="107" spans="1:6" ht="12.75">
      <c r="A107" s="131" t="s">
        <v>641</v>
      </c>
      <c r="B107" s="135"/>
      <c r="C107" s="134" t="s">
        <v>682</v>
      </c>
      <c r="D107" s="111">
        <f aca="true" t="shared" si="16" ref="D107:F108">D108</f>
        <v>1936.9</v>
      </c>
      <c r="E107" s="111">
        <f t="shared" si="16"/>
        <v>2350</v>
      </c>
      <c r="F107" s="111">
        <f t="shared" si="16"/>
        <v>2350</v>
      </c>
    </row>
    <row r="108" spans="1:6" ht="12.75">
      <c r="A108" s="131" t="s">
        <v>642</v>
      </c>
      <c r="B108" s="135"/>
      <c r="C108" s="129" t="s">
        <v>683</v>
      </c>
      <c r="D108" s="111">
        <f t="shared" si="16"/>
        <v>1936.9</v>
      </c>
      <c r="E108" s="111">
        <f t="shared" si="16"/>
        <v>2350</v>
      </c>
      <c r="F108" s="111">
        <f t="shared" si="16"/>
        <v>2350</v>
      </c>
    </row>
    <row r="109" spans="1:6" ht="12.75">
      <c r="A109" s="131" t="s">
        <v>643</v>
      </c>
      <c r="B109" s="135"/>
      <c r="C109" s="133" t="s">
        <v>670</v>
      </c>
      <c r="D109" s="111">
        <f>D110+D112+D114</f>
        <v>1936.9</v>
      </c>
      <c r="E109" s="111">
        <f>E110+E112+E114</f>
        <v>2350</v>
      </c>
      <c r="F109" s="111">
        <f>F110+F112+F114</f>
        <v>2350</v>
      </c>
    </row>
    <row r="110" spans="1:6" ht="12.75">
      <c r="A110" s="131" t="s">
        <v>644</v>
      </c>
      <c r="B110" s="135"/>
      <c r="C110" s="129" t="s">
        <v>733</v>
      </c>
      <c r="D110" s="111">
        <f>D111</f>
        <v>410</v>
      </c>
      <c r="E110" s="111">
        <f>E111</f>
        <v>500</v>
      </c>
      <c r="F110" s="111">
        <f>F111</f>
        <v>500</v>
      </c>
    </row>
    <row r="111" spans="1:6" ht="25.5">
      <c r="A111" s="131" t="s">
        <v>644</v>
      </c>
      <c r="B111" s="132" t="s">
        <v>64</v>
      </c>
      <c r="C111" s="129" t="s">
        <v>381</v>
      </c>
      <c r="D111" s="111">
        <f>'Прил.№5'!F114</f>
        <v>410</v>
      </c>
      <c r="E111" s="111">
        <f>'Прил.№5'!G114</f>
        <v>500</v>
      </c>
      <c r="F111" s="111">
        <f>'Прил.№5'!H114</f>
        <v>500</v>
      </c>
    </row>
    <row r="112" spans="1:6" ht="12.75">
      <c r="A112" s="131" t="s">
        <v>734</v>
      </c>
      <c r="B112" s="135"/>
      <c r="C112" s="129" t="s">
        <v>735</v>
      </c>
      <c r="D112" s="111">
        <f>D113</f>
        <v>300</v>
      </c>
      <c r="E112" s="111">
        <f>E113</f>
        <v>500</v>
      </c>
      <c r="F112" s="111">
        <f>F113</f>
        <v>500</v>
      </c>
    </row>
    <row r="113" spans="1:6" ht="25.5">
      <c r="A113" s="131" t="s">
        <v>734</v>
      </c>
      <c r="B113" s="132" t="s">
        <v>64</v>
      </c>
      <c r="C113" s="129" t="s">
        <v>381</v>
      </c>
      <c r="D113" s="111">
        <f>'Прил.№5'!F116</f>
        <v>300</v>
      </c>
      <c r="E113" s="111">
        <f>'Прил.№5'!G116</f>
        <v>500</v>
      </c>
      <c r="F113" s="111">
        <f>'Прил.№5'!H116</f>
        <v>500</v>
      </c>
    </row>
    <row r="114" spans="1:6" ht="25.5">
      <c r="A114" s="131" t="s">
        <v>736</v>
      </c>
      <c r="B114" s="135"/>
      <c r="C114" s="129" t="s">
        <v>744</v>
      </c>
      <c r="D114" s="111">
        <f>D115</f>
        <v>1226.9</v>
      </c>
      <c r="E114" s="111">
        <f>E115</f>
        <v>1350</v>
      </c>
      <c r="F114" s="111">
        <f>F115</f>
        <v>1350</v>
      </c>
    </row>
    <row r="115" spans="1:6" ht="22.5" customHeight="1">
      <c r="A115" s="131" t="s">
        <v>736</v>
      </c>
      <c r="B115" s="132" t="s">
        <v>64</v>
      </c>
      <c r="C115" s="129" t="s">
        <v>381</v>
      </c>
      <c r="D115" s="111">
        <f>'Прил.№5'!F118</f>
        <v>1226.9</v>
      </c>
      <c r="E115" s="111">
        <f>'Прил.№5'!G118</f>
        <v>1350</v>
      </c>
      <c r="F115" s="111">
        <f>'Прил.№5'!H118</f>
        <v>1350</v>
      </c>
    </row>
    <row r="116" spans="1:6" ht="12.75" hidden="1">
      <c r="A116" s="131" t="s">
        <v>287</v>
      </c>
      <c r="B116" s="135"/>
      <c r="C116" s="134" t="s">
        <v>684</v>
      </c>
      <c r="D116" s="111">
        <f>D117+D123</f>
        <v>0</v>
      </c>
      <c r="E116" s="111">
        <f>E117+E123</f>
        <v>0</v>
      </c>
      <c r="F116" s="111">
        <f>F117+F123</f>
        <v>0</v>
      </c>
    </row>
    <row r="117" spans="1:6" ht="38.25" hidden="1">
      <c r="A117" s="131" t="s">
        <v>288</v>
      </c>
      <c r="B117" s="135"/>
      <c r="C117" s="129" t="s">
        <v>685</v>
      </c>
      <c r="D117" s="111">
        <f>D118</f>
        <v>0</v>
      </c>
      <c r="E117" s="111">
        <f>E118</f>
        <v>0</v>
      </c>
      <c r="F117" s="111">
        <f>F118</f>
        <v>0</v>
      </c>
    </row>
    <row r="118" spans="1:6" ht="12.75" hidden="1">
      <c r="A118" s="131" t="s">
        <v>289</v>
      </c>
      <c r="B118" s="135"/>
      <c r="C118" s="133" t="s">
        <v>670</v>
      </c>
      <c r="D118" s="111">
        <f>D119+D121</f>
        <v>0</v>
      </c>
      <c r="E118" s="111">
        <f>E119+E121</f>
        <v>0</v>
      </c>
      <c r="F118" s="111">
        <f>F119+F121</f>
        <v>0</v>
      </c>
    </row>
    <row r="119" spans="1:6" ht="25.5" hidden="1">
      <c r="A119" s="131" t="s">
        <v>227</v>
      </c>
      <c r="B119" s="135"/>
      <c r="C119" s="133" t="s">
        <v>228</v>
      </c>
      <c r="D119" s="111">
        <f>D120</f>
        <v>0</v>
      </c>
      <c r="E119" s="111">
        <f>E120</f>
        <v>0</v>
      </c>
      <c r="F119" s="111">
        <f>F120</f>
        <v>0</v>
      </c>
    </row>
    <row r="120" spans="1:6" ht="25.5" hidden="1">
      <c r="A120" s="131" t="s">
        <v>227</v>
      </c>
      <c r="B120" s="132" t="s">
        <v>64</v>
      </c>
      <c r="C120" s="129" t="s">
        <v>65</v>
      </c>
      <c r="D120" s="111">
        <f>'Прил.№5'!F123</f>
        <v>0</v>
      </c>
      <c r="E120" s="111">
        <f>'Прил.№5'!G123</f>
        <v>0</v>
      </c>
      <c r="F120" s="111">
        <f>'Прил.№5'!H123</f>
        <v>0</v>
      </c>
    </row>
    <row r="121" spans="1:6" ht="25.5" hidden="1">
      <c r="A121" s="131" t="s">
        <v>290</v>
      </c>
      <c r="B121" s="132"/>
      <c r="C121" s="129" t="s">
        <v>745</v>
      </c>
      <c r="D121" s="111">
        <f>D122</f>
        <v>0</v>
      </c>
      <c r="E121" s="111">
        <f>E122</f>
        <v>0</v>
      </c>
      <c r="F121" s="111">
        <f>F122</f>
        <v>0</v>
      </c>
    </row>
    <row r="122" spans="1:6" ht="25.5" hidden="1">
      <c r="A122" s="131" t="s">
        <v>290</v>
      </c>
      <c r="B122" s="132" t="s">
        <v>64</v>
      </c>
      <c r="C122" s="129" t="s">
        <v>381</v>
      </c>
      <c r="D122" s="111">
        <f>'Прил.№5'!F125</f>
        <v>0</v>
      </c>
      <c r="E122" s="111">
        <f>'Прил.№5'!G125</f>
        <v>0</v>
      </c>
      <c r="F122" s="111">
        <f>'Прил.№5'!H125</f>
        <v>0</v>
      </c>
    </row>
    <row r="123" spans="1:6" ht="25.5" hidden="1">
      <c r="A123" s="131" t="s">
        <v>229</v>
      </c>
      <c r="B123" s="132"/>
      <c r="C123" s="129" t="s">
        <v>230</v>
      </c>
      <c r="D123" s="111">
        <f>D124</f>
        <v>0</v>
      </c>
      <c r="E123" s="111">
        <f aca="true" t="shared" si="17" ref="E123:F125">E124</f>
        <v>0</v>
      </c>
      <c r="F123" s="111">
        <f t="shared" si="17"/>
        <v>0</v>
      </c>
    </row>
    <row r="124" spans="1:6" ht="12.75" hidden="1">
      <c r="A124" s="131" t="s">
        <v>231</v>
      </c>
      <c r="B124" s="132"/>
      <c r="C124" s="133" t="s">
        <v>670</v>
      </c>
      <c r="D124" s="111">
        <f>D125</f>
        <v>0</v>
      </c>
      <c r="E124" s="111">
        <f t="shared" si="17"/>
        <v>0</v>
      </c>
      <c r="F124" s="111">
        <f t="shared" si="17"/>
        <v>0</v>
      </c>
    </row>
    <row r="125" spans="1:6" ht="25.5" hidden="1">
      <c r="A125" s="131" t="s">
        <v>232</v>
      </c>
      <c r="B125" s="132"/>
      <c r="C125" s="129" t="s">
        <v>686</v>
      </c>
      <c r="D125" s="111">
        <f>D126</f>
        <v>0</v>
      </c>
      <c r="E125" s="111">
        <f t="shared" si="17"/>
        <v>0</v>
      </c>
      <c r="F125" s="111">
        <f t="shared" si="17"/>
        <v>0</v>
      </c>
    </row>
    <row r="126" spans="1:6" ht="25.5" hidden="1">
      <c r="A126" s="131" t="s">
        <v>232</v>
      </c>
      <c r="B126" s="132" t="s">
        <v>64</v>
      </c>
      <c r="C126" s="129" t="s">
        <v>65</v>
      </c>
      <c r="D126" s="111">
        <f>'Прил.№5'!F129</f>
        <v>0</v>
      </c>
      <c r="E126" s="111">
        <f>'Прил.№5'!G129</f>
        <v>0</v>
      </c>
      <c r="F126" s="111">
        <f>'Прил.№5'!H129</f>
        <v>0</v>
      </c>
    </row>
    <row r="127" spans="1:6" ht="25.5">
      <c r="A127" s="131" t="s">
        <v>737</v>
      </c>
      <c r="B127" s="132"/>
      <c r="C127" s="134" t="s">
        <v>738</v>
      </c>
      <c r="D127" s="111">
        <f>D128</f>
        <v>345</v>
      </c>
      <c r="E127" s="111">
        <f aca="true" t="shared" si="18" ref="E127:F130">E128</f>
        <v>100</v>
      </c>
      <c r="F127" s="111">
        <f t="shared" si="18"/>
        <v>100</v>
      </c>
    </row>
    <row r="128" spans="1:6" ht="25.5">
      <c r="A128" s="131" t="s">
        <v>739</v>
      </c>
      <c r="B128" s="132"/>
      <c r="C128" s="129" t="s">
        <v>740</v>
      </c>
      <c r="D128" s="111">
        <f>D129</f>
        <v>345</v>
      </c>
      <c r="E128" s="111">
        <f t="shared" si="18"/>
        <v>100</v>
      </c>
      <c r="F128" s="111">
        <f t="shared" si="18"/>
        <v>100</v>
      </c>
    </row>
    <row r="129" spans="1:6" ht="12.75">
      <c r="A129" s="131" t="s">
        <v>741</v>
      </c>
      <c r="B129" s="132"/>
      <c r="C129" s="133" t="s">
        <v>670</v>
      </c>
      <c r="D129" s="111">
        <f>D130</f>
        <v>345</v>
      </c>
      <c r="E129" s="111">
        <f t="shared" si="18"/>
        <v>100</v>
      </c>
      <c r="F129" s="111">
        <f t="shared" si="18"/>
        <v>100</v>
      </c>
    </row>
    <row r="130" spans="1:6" ht="25.5">
      <c r="A130" s="131" t="s">
        <v>742</v>
      </c>
      <c r="B130" s="132"/>
      <c r="C130" s="129" t="s">
        <v>743</v>
      </c>
      <c r="D130" s="111">
        <f>D131</f>
        <v>345</v>
      </c>
      <c r="E130" s="111">
        <f t="shared" si="18"/>
        <v>100</v>
      </c>
      <c r="F130" s="111">
        <f t="shared" si="18"/>
        <v>100</v>
      </c>
    </row>
    <row r="131" spans="1:6" ht="25.5">
      <c r="A131" s="131" t="s">
        <v>742</v>
      </c>
      <c r="B131" s="132" t="s">
        <v>64</v>
      </c>
      <c r="C131" s="129" t="s">
        <v>65</v>
      </c>
      <c r="D131" s="111">
        <f>'Прил.№5'!F134</f>
        <v>345</v>
      </c>
      <c r="E131" s="111">
        <f>'Прил.№5'!G134</f>
        <v>100</v>
      </c>
      <c r="F131" s="111">
        <f>'Прил.№5'!H134</f>
        <v>100</v>
      </c>
    </row>
    <row r="132" spans="1:6" ht="38.25">
      <c r="A132" s="131" t="s">
        <v>291</v>
      </c>
      <c r="B132" s="132"/>
      <c r="C132" s="129" t="s">
        <v>687</v>
      </c>
      <c r="D132" s="111">
        <f aca="true" t="shared" si="19" ref="D132:F133">D133</f>
        <v>70</v>
      </c>
      <c r="E132" s="111">
        <f t="shared" si="19"/>
        <v>100</v>
      </c>
      <c r="F132" s="111">
        <f t="shared" si="19"/>
        <v>100</v>
      </c>
    </row>
    <row r="133" spans="1:6" ht="25.5">
      <c r="A133" s="131" t="s">
        <v>292</v>
      </c>
      <c r="B133" s="132"/>
      <c r="C133" s="129" t="s">
        <v>169</v>
      </c>
      <c r="D133" s="111">
        <f t="shared" si="19"/>
        <v>70</v>
      </c>
      <c r="E133" s="111">
        <f t="shared" si="19"/>
        <v>100</v>
      </c>
      <c r="F133" s="111">
        <f t="shared" si="19"/>
        <v>100</v>
      </c>
    </row>
    <row r="134" spans="1:6" ht="12.75">
      <c r="A134" s="131" t="s">
        <v>293</v>
      </c>
      <c r="B134" s="132"/>
      <c r="C134" s="133" t="s">
        <v>670</v>
      </c>
      <c r="D134" s="111">
        <f>D135+D137+D139</f>
        <v>70</v>
      </c>
      <c r="E134" s="111">
        <f>E135+E137+E139</f>
        <v>100</v>
      </c>
      <c r="F134" s="111">
        <f>F135+F137+F139</f>
        <v>100</v>
      </c>
    </row>
    <row r="135" spans="1:6" ht="25.5">
      <c r="A135" s="131" t="s">
        <v>294</v>
      </c>
      <c r="B135" s="132"/>
      <c r="C135" s="129" t="s">
        <v>170</v>
      </c>
      <c r="D135" s="111">
        <f>D136</f>
        <v>50</v>
      </c>
      <c r="E135" s="111">
        <f>E136</f>
        <v>50</v>
      </c>
      <c r="F135" s="111">
        <f>F136</f>
        <v>50</v>
      </c>
    </row>
    <row r="136" spans="1:6" ht="25.5">
      <c r="A136" s="131" t="s">
        <v>294</v>
      </c>
      <c r="B136" s="132" t="s">
        <v>64</v>
      </c>
      <c r="C136" s="129" t="s">
        <v>381</v>
      </c>
      <c r="D136" s="111">
        <f>'Прил.№5'!F139</f>
        <v>50</v>
      </c>
      <c r="E136" s="111">
        <f>'Прил.№5'!G139</f>
        <v>50</v>
      </c>
      <c r="F136" s="111">
        <f>'Прил.№5'!H139</f>
        <v>50</v>
      </c>
    </row>
    <row r="137" spans="1:6" ht="25.5">
      <c r="A137" s="131" t="s">
        <v>656</v>
      </c>
      <c r="B137" s="132"/>
      <c r="C137" s="129" t="s">
        <v>657</v>
      </c>
      <c r="D137" s="111">
        <f>D138</f>
        <v>20</v>
      </c>
      <c r="E137" s="111">
        <f>E138</f>
        <v>20</v>
      </c>
      <c r="F137" s="111">
        <f>F138</f>
        <v>20</v>
      </c>
    </row>
    <row r="138" spans="1:6" ht="24" customHeight="1">
      <c r="A138" s="131" t="s">
        <v>656</v>
      </c>
      <c r="B138" s="132" t="s">
        <v>64</v>
      </c>
      <c r="C138" s="129" t="s">
        <v>381</v>
      </c>
      <c r="D138" s="111">
        <f>'Прил.№5'!F141</f>
        <v>20</v>
      </c>
      <c r="E138" s="111">
        <f>'Прил.№5'!G141</f>
        <v>20</v>
      </c>
      <c r="F138" s="111">
        <f>'Прил.№5'!H141</f>
        <v>20</v>
      </c>
    </row>
    <row r="139" spans="1:6" ht="25.5" hidden="1">
      <c r="A139" s="131" t="s">
        <v>867</v>
      </c>
      <c r="B139" s="132"/>
      <c r="C139" s="129" t="s">
        <v>868</v>
      </c>
      <c r="D139" s="111">
        <f>D140</f>
        <v>0</v>
      </c>
      <c r="E139" s="111">
        <f>E140</f>
        <v>30</v>
      </c>
      <c r="F139" s="111">
        <f>F140</f>
        <v>30</v>
      </c>
    </row>
    <row r="140" spans="1:6" ht="25.5" hidden="1">
      <c r="A140" s="131" t="s">
        <v>867</v>
      </c>
      <c r="B140" s="132" t="s">
        <v>64</v>
      </c>
      <c r="C140" s="129" t="s">
        <v>381</v>
      </c>
      <c r="D140" s="111">
        <f>'Прил.№5'!F143</f>
        <v>0</v>
      </c>
      <c r="E140" s="111">
        <f>'Прил.№5'!G143</f>
        <v>30</v>
      </c>
      <c r="F140" s="111">
        <f>'Прил.№5'!H143</f>
        <v>30</v>
      </c>
    </row>
    <row r="141" spans="1:6" ht="25.5">
      <c r="A141" s="139" t="s">
        <v>295</v>
      </c>
      <c r="B141" s="140"/>
      <c r="C141" s="149" t="s">
        <v>692</v>
      </c>
      <c r="D141" s="142">
        <f>D142+D182</f>
        <v>96632.79999999999</v>
      </c>
      <c r="E141" s="142">
        <f>E142+E182</f>
        <v>99794.40000000001</v>
      </c>
      <c r="F141" s="142">
        <f>F142+F182</f>
        <v>102790.7</v>
      </c>
    </row>
    <row r="142" spans="1:6" ht="38.25">
      <c r="A142" s="131" t="s">
        <v>302</v>
      </c>
      <c r="B142" s="132"/>
      <c r="C142" s="136" t="s">
        <v>689</v>
      </c>
      <c r="D142" s="111">
        <f>D143+D160+D150+D172</f>
        <v>87644.09999999999</v>
      </c>
      <c r="E142" s="111">
        <f>E143+E160+E150+E172</f>
        <v>90941.70000000001</v>
      </c>
      <c r="F142" s="111">
        <f>F143+F160+F150+F172</f>
        <v>93939.7</v>
      </c>
    </row>
    <row r="143" spans="1:6" ht="20.25" customHeight="1">
      <c r="A143" s="131" t="s">
        <v>303</v>
      </c>
      <c r="B143" s="132"/>
      <c r="C143" s="133" t="s">
        <v>217</v>
      </c>
      <c r="D143" s="111">
        <f>D144+D148</f>
        <v>46321.5</v>
      </c>
      <c r="E143" s="111">
        <f>E144+E148</f>
        <v>48989.3</v>
      </c>
      <c r="F143" s="111">
        <f>F144+F148</f>
        <v>50440.8</v>
      </c>
    </row>
    <row r="144" spans="1:6" ht="12.75">
      <c r="A144" s="131" t="s">
        <v>304</v>
      </c>
      <c r="B144" s="132"/>
      <c r="C144" s="133" t="s">
        <v>670</v>
      </c>
      <c r="D144" s="111">
        <f aca="true" t="shared" si="20" ref="D144:F145">D145</f>
        <v>13530.699999999999</v>
      </c>
      <c r="E144" s="111">
        <f t="shared" si="20"/>
        <v>14886.8</v>
      </c>
      <c r="F144" s="111">
        <f t="shared" si="20"/>
        <v>14974.2</v>
      </c>
    </row>
    <row r="145" spans="1:6" ht="38.25">
      <c r="A145" s="131" t="s">
        <v>305</v>
      </c>
      <c r="B145" s="132"/>
      <c r="C145" s="133" t="s">
        <v>353</v>
      </c>
      <c r="D145" s="111">
        <f t="shared" si="20"/>
        <v>13530.699999999999</v>
      </c>
      <c r="E145" s="111">
        <f t="shared" si="20"/>
        <v>14886.8</v>
      </c>
      <c r="F145" s="111">
        <f t="shared" si="20"/>
        <v>14974.2</v>
      </c>
    </row>
    <row r="146" spans="1:6" ht="25.5">
      <c r="A146" s="131" t="s">
        <v>305</v>
      </c>
      <c r="B146" s="132" t="s">
        <v>64</v>
      </c>
      <c r="C146" s="129" t="s">
        <v>381</v>
      </c>
      <c r="D146" s="111">
        <f>'Прил.№5'!F151</f>
        <v>13530.699999999999</v>
      </c>
      <c r="E146" s="111">
        <f>'Прил.№5'!G151</f>
        <v>14886.8</v>
      </c>
      <c r="F146" s="111">
        <f>'Прил.№5'!H151</f>
        <v>14974.2</v>
      </c>
    </row>
    <row r="147" spans="1:6" ht="25.5">
      <c r="A147" s="131" t="s">
        <v>306</v>
      </c>
      <c r="B147" s="132"/>
      <c r="C147" s="133" t="s">
        <v>262</v>
      </c>
      <c r="D147" s="111">
        <f aca="true" t="shared" si="21" ref="D147:F148">D148</f>
        <v>32790.8</v>
      </c>
      <c r="E147" s="111">
        <f t="shared" si="21"/>
        <v>34102.5</v>
      </c>
      <c r="F147" s="111">
        <f t="shared" si="21"/>
        <v>35466.6</v>
      </c>
    </row>
    <row r="148" spans="1:6" ht="25.5">
      <c r="A148" s="131" t="s">
        <v>85</v>
      </c>
      <c r="B148" s="132"/>
      <c r="C148" s="133" t="s">
        <v>86</v>
      </c>
      <c r="D148" s="111">
        <f t="shared" si="21"/>
        <v>32790.8</v>
      </c>
      <c r="E148" s="111">
        <f t="shared" si="21"/>
        <v>34102.5</v>
      </c>
      <c r="F148" s="111">
        <f t="shared" si="21"/>
        <v>35466.6</v>
      </c>
    </row>
    <row r="149" spans="1:6" ht="25.5">
      <c r="A149" s="131" t="s">
        <v>85</v>
      </c>
      <c r="B149" s="132" t="s">
        <v>64</v>
      </c>
      <c r="C149" s="129" t="s">
        <v>381</v>
      </c>
      <c r="D149" s="111">
        <f>'Прил.№5'!F154</f>
        <v>32790.8</v>
      </c>
      <c r="E149" s="111">
        <f>'Прил.№5'!G154</f>
        <v>34102.5</v>
      </c>
      <c r="F149" s="111">
        <f>'Прил.№5'!H154</f>
        <v>35466.6</v>
      </c>
    </row>
    <row r="150" spans="1:6" ht="38.25">
      <c r="A150" s="131" t="s">
        <v>505</v>
      </c>
      <c r="B150" s="132"/>
      <c r="C150" s="133" t="s">
        <v>506</v>
      </c>
      <c r="D150" s="111">
        <f>D151+D158+D154</f>
        <v>33787.2</v>
      </c>
      <c r="E150" s="111">
        <f>E151+E158+E154</f>
        <v>33957.8</v>
      </c>
      <c r="F150" s="111">
        <f>F151+F158+F154</f>
        <v>35230.9</v>
      </c>
    </row>
    <row r="151" spans="1:6" ht="25.5">
      <c r="A151" s="131" t="s">
        <v>507</v>
      </c>
      <c r="B151" s="132"/>
      <c r="C151" s="150" t="s">
        <v>262</v>
      </c>
      <c r="D151" s="111">
        <f>D152</f>
        <v>28276.5</v>
      </c>
      <c r="E151" s="111">
        <f>E152</f>
        <v>28645</v>
      </c>
      <c r="F151" s="111">
        <f>F152</f>
        <v>29790.8</v>
      </c>
    </row>
    <row r="152" spans="1:6" ht="25.5">
      <c r="A152" s="131" t="s">
        <v>508</v>
      </c>
      <c r="B152" s="132"/>
      <c r="C152" s="150" t="s">
        <v>509</v>
      </c>
      <c r="D152" s="111">
        <f aca="true" t="shared" si="22" ref="D152:F154">D153</f>
        <v>28276.5</v>
      </c>
      <c r="E152" s="111">
        <f t="shared" si="22"/>
        <v>28645</v>
      </c>
      <c r="F152" s="111">
        <f t="shared" si="22"/>
        <v>29790.8</v>
      </c>
    </row>
    <row r="153" spans="1:6" ht="25.5">
      <c r="A153" s="131" t="s">
        <v>508</v>
      </c>
      <c r="B153" s="132" t="s">
        <v>64</v>
      </c>
      <c r="C153" s="129" t="s">
        <v>381</v>
      </c>
      <c r="D153" s="111">
        <f>'Прил.№5'!F158</f>
        <v>28276.5</v>
      </c>
      <c r="E153" s="111">
        <f>'Прил.№5'!G158</f>
        <v>28645</v>
      </c>
      <c r="F153" s="111">
        <f>'Прил.№5'!H158</f>
        <v>29790.8</v>
      </c>
    </row>
    <row r="154" spans="1:6" ht="38.25">
      <c r="A154" s="131" t="s">
        <v>510</v>
      </c>
      <c r="B154" s="132"/>
      <c r="C154" s="129" t="s">
        <v>299</v>
      </c>
      <c r="D154" s="111">
        <f>D155</f>
        <v>3141.9</v>
      </c>
      <c r="E154" s="111">
        <f t="shared" si="22"/>
        <v>3182.8</v>
      </c>
      <c r="F154" s="111">
        <f t="shared" si="22"/>
        <v>3310.1</v>
      </c>
    </row>
    <row r="155" spans="1:6" ht="25.5">
      <c r="A155" s="131" t="s">
        <v>511</v>
      </c>
      <c r="B155" s="132"/>
      <c r="C155" s="151" t="s">
        <v>512</v>
      </c>
      <c r="D155" s="111">
        <f>D156</f>
        <v>3141.9</v>
      </c>
      <c r="E155" s="111">
        <f>E156</f>
        <v>3182.8</v>
      </c>
      <c r="F155" s="111">
        <f>F156</f>
        <v>3310.1</v>
      </c>
    </row>
    <row r="156" spans="1:6" ht="25.5">
      <c r="A156" s="131" t="s">
        <v>511</v>
      </c>
      <c r="B156" s="132" t="s">
        <v>64</v>
      </c>
      <c r="C156" s="129" t="s">
        <v>381</v>
      </c>
      <c r="D156" s="111">
        <f>'Прил.№5'!F161</f>
        <v>3141.9</v>
      </c>
      <c r="E156" s="111">
        <f>'Прил.№5'!G161</f>
        <v>3182.8</v>
      </c>
      <c r="F156" s="111">
        <f>'Прил.№5'!H161</f>
        <v>3310.1</v>
      </c>
    </row>
    <row r="157" spans="1:6" ht="12.75">
      <c r="A157" s="131" t="s">
        <v>821</v>
      </c>
      <c r="B157" s="132"/>
      <c r="C157" s="133" t="s">
        <v>670</v>
      </c>
      <c r="D157" s="111">
        <f aca="true" t="shared" si="23" ref="D157:F158">D158</f>
        <v>2368.8</v>
      </c>
      <c r="E157" s="111">
        <f t="shared" si="23"/>
        <v>2130</v>
      </c>
      <c r="F157" s="111">
        <f t="shared" si="23"/>
        <v>2130</v>
      </c>
    </row>
    <row r="158" spans="1:6" ht="38.25">
      <c r="A158" s="131" t="s">
        <v>690</v>
      </c>
      <c r="B158" s="132"/>
      <c r="C158" s="150" t="s">
        <v>618</v>
      </c>
      <c r="D158" s="111">
        <f t="shared" si="23"/>
        <v>2368.8</v>
      </c>
      <c r="E158" s="111">
        <f t="shared" si="23"/>
        <v>2130</v>
      </c>
      <c r="F158" s="111">
        <f t="shared" si="23"/>
        <v>2130</v>
      </c>
    </row>
    <row r="159" spans="1:6" ht="25.5">
      <c r="A159" s="131" t="s">
        <v>690</v>
      </c>
      <c r="B159" s="132" t="s">
        <v>64</v>
      </c>
      <c r="C159" s="129" t="s">
        <v>381</v>
      </c>
      <c r="D159" s="111">
        <f>'Прил.№5'!F164</f>
        <v>2368.8</v>
      </c>
      <c r="E159" s="111">
        <f>'Прил.№5'!G164</f>
        <v>2130</v>
      </c>
      <c r="F159" s="111">
        <f>'Прил.№5'!H164</f>
        <v>2130</v>
      </c>
    </row>
    <row r="160" spans="1:6" ht="25.5">
      <c r="A160" s="131" t="s">
        <v>513</v>
      </c>
      <c r="B160" s="132"/>
      <c r="C160" s="133" t="s">
        <v>514</v>
      </c>
      <c r="D160" s="111">
        <f>D161+D170</f>
        <v>2738.1</v>
      </c>
      <c r="E160" s="111">
        <f>E161+E170</f>
        <v>2912.1</v>
      </c>
      <c r="F160" s="111">
        <f>F161+F170</f>
        <v>2992.7</v>
      </c>
    </row>
    <row r="161" spans="1:6" ht="24" customHeight="1">
      <c r="A161" s="131" t="s">
        <v>554</v>
      </c>
      <c r="B161" s="132"/>
      <c r="C161" s="133" t="s">
        <v>555</v>
      </c>
      <c r="D161" s="111">
        <f>D165+D166</f>
        <v>1934.7</v>
      </c>
      <c r="E161" s="111">
        <f>E165+E166</f>
        <v>2012</v>
      </c>
      <c r="F161" s="111">
        <f>F165+F166</f>
        <v>2092.6</v>
      </c>
    </row>
    <row r="162" spans="1:6" ht="12.75" hidden="1">
      <c r="A162" s="131" t="s">
        <v>556</v>
      </c>
      <c r="B162" s="132"/>
      <c r="C162" s="133" t="s">
        <v>557</v>
      </c>
      <c r="D162" s="111" t="e">
        <f aca="true" t="shared" si="24" ref="D162:F163">D163</f>
        <v>#REF!</v>
      </c>
      <c r="E162" s="111" t="e">
        <f t="shared" si="24"/>
        <v>#REF!</v>
      </c>
      <c r="F162" s="111" t="e">
        <f t="shared" si="24"/>
        <v>#REF!</v>
      </c>
    </row>
    <row r="163" spans="1:6" ht="25.5" hidden="1">
      <c r="A163" s="131" t="s">
        <v>558</v>
      </c>
      <c r="B163" s="132"/>
      <c r="C163" s="150" t="s">
        <v>262</v>
      </c>
      <c r="D163" s="111" t="e">
        <f t="shared" si="24"/>
        <v>#REF!</v>
      </c>
      <c r="E163" s="111" t="e">
        <f t="shared" si="24"/>
        <v>#REF!</v>
      </c>
      <c r="F163" s="111" t="e">
        <f t="shared" si="24"/>
        <v>#REF!</v>
      </c>
    </row>
    <row r="164" spans="1:6" ht="38.25" hidden="1">
      <c r="A164" s="131" t="s">
        <v>559</v>
      </c>
      <c r="B164" s="132"/>
      <c r="C164" s="133" t="s">
        <v>515</v>
      </c>
      <c r="D164" s="111" t="e">
        <f>'Прил.№5'!#REF!</f>
        <v>#REF!</v>
      </c>
      <c r="E164" s="111" t="e">
        <f>'Прил.№5'!#REF!</f>
        <v>#REF!</v>
      </c>
      <c r="F164" s="111" t="e">
        <f>'Прил.№5'!#REF!</f>
        <v>#REF!</v>
      </c>
    </row>
    <row r="165" spans="1:6" ht="25.5">
      <c r="A165" s="131" t="s">
        <v>559</v>
      </c>
      <c r="B165" s="132" t="s">
        <v>64</v>
      </c>
      <c r="C165" s="129" t="s">
        <v>381</v>
      </c>
      <c r="D165" s="111">
        <f>'Прил.№5'!F170</f>
        <v>1741.2</v>
      </c>
      <c r="E165" s="111">
        <f>'Прил.№5'!G170</f>
        <v>1810.8</v>
      </c>
      <c r="F165" s="111">
        <f>'Прил.№5'!H170</f>
        <v>1883.3</v>
      </c>
    </row>
    <row r="166" spans="1:6" ht="38.25">
      <c r="A166" s="131" t="s">
        <v>560</v>
      </c>
      <c r="B166" s="132"/>
      <c r="C166" s="129" t="s">
        <v>299</v>
      </c>
      <c r="D166" s="111">
        <f aca="true" t="shared" si="25" ref="D166:F167">D167</f>
        <v>193.5</v>
      </c>
      <c r="E166" s="111">
        <f t="shared" si="25"/>
        <v>201.2</v>
      </c>
      <c r="F166" s="111">
        <f t="shared" si="25"/>
        <v>209.3</v>
      </c>
    </row>
    <row r="167" spans="1:6" ht="51">
      <c r="A167" s="131" t="s">
        <v>561</v>
      </c>
      <c r="B167" s="132"/>
      <c r="C167" s="133" t="s">
        <v>516</v>
      </c>
      <c r="D167" s="111">
        <f t="shared" si="25"/>
        <v>193.5</v>
      </c>
      <c r="E167" s="111">
        <f t="shared" si="25"/>
        <v>201.2</v>
      </c>
      <c r="F167" s="111">
        <f t="shared" si="25"/>
        <v>209.3</v>
      </c>
    </row>
    <row r="168" spans="1:6" ht="25.5">
      <c r="A168" s="131" t="s">
        <v>561</v>
      </c>
      <c r="B168" s="132" t="s">
        <v>64</v>
      </c>
      <c r="C168" s="129" t="s">
        <v>381</v>
      </c>
      <c r="D168" s="111">
        <f>'Прил.№5'!F173</f>
        <v>193.5</v>
      </c>
      <c r="E168" s="111">
        <f>'Прил.№5'!G173</f>
        <v>201.2</v>
      </c>
      <c r="F168" s="111">
        <f>'Прил.№5'!H173</f>
        <v>209.3</v>
      </c>
    </row>
    <row r="169" spans="1:6" ht="12.75">
      <c r="A169" s="131" t="s">
        <v>822</v>
      </c>
      <c r="B169" s="132"/>
      <c r="C169" s="133" t="s">
        <v>670</v>
      </c>
      <c r="D169" s="111">
        <f aca="true" t="shared" si="26" ref="D169:F170">D170</f>
        <v>803.4</v>
      </c>
      <c r="E169" s="111">
        <f t="shared" si="26"/>
        <v>900.1</v>
      </c>
      <c r="F169" s="111">
        <f t="shared" si="26"/>
        <v>900.1</v>
      </c>
    </row>
    <row r="170" spans="1:6" ht="51">
      <c r="A170" s="131" t="s">
        <v>552</v>
      </c>
      <c r="B170" s="132"/>
      <c r="C170" s="133" t="s">
        <v>619</v>
      </c>
      <c r="D170" s="111">
        <f t="shared" si="26"/>
        <v>803.4</v>
      </c>
      <c r="E170" s="111">
        <f t="shared" si="26"/>
        <v>900.1</v>
      </c>
      <c r="F170" s="111">
        <f t="shared" si="26"/>
        <v>900.1</v>
      </c>
    </row>
    <row r="171" spans="1:6" ht="25.5">
      <c r="A171" s="131" t="s">
        <v>552</v>
      </c>
      <c r="B171" s="132" t="s">
        <v>64</v>
      </c>
      <c r="C171" s="129" t="s">
        <v>381</v>
      </c>
      <c r="D171" s="111">
        <f>'Прил.№5'!F176</f>
        <v>803.4</v>
      </c>
      <c r="E171" s="111">
        <f>'Прил.№5'!G176</f>
        <v>900.1</v>
      </c>
      <c r="F171" s="111">
        <f>'Прил.№5'!H176</f>
        <v>900.1</v>
      </c>
    </row>
    <row r="172" spans="1:6" ht="51">
      <c r="A172" s="131" t="s">
        <v>580</v>
      </c>
      <c r="B172" s="132"/>
      <c r="C172" s="133" t="s">
        <v>587</v>
      </c>
      <c r="D172" s="111">
        <f>D173+D176+D180</f>
        <v>4797.3</v>
      </c>
      <c r="E172" s="111">
        <f>E173+E176+E180</f>
        <v>5082.5</v>
      </c>
      <c r="F172" s="111">
        <f>F173+F176+F180</f>
        <v>5275.3</v>
      </c>
    </row>
    <row r="173" spans="1:6" ht="25.5">
      <c r="A173" s="131" t="s">
        <v>581</v>
      </c>
      <c r="B173" s="132"/>
      <c r="C173" s="150" t="s">
        <v>262</v>
      </c>
      <c r="D173" s="111">
        <f aca="true" t="shared" si="27" ref="D173:F174">D174</f>
        <v>4169</v>
      </c>
      <c r="E173" s="111">
        <f t="shared" si="27"/>
        <v>4335.7</v>
      </c>
      <c r="F173" s="111">
        <f t="shared" si="27"/>
        <v>4509.2</v>
      </c>
    </row>
    <row r="174" spans="1:6" ht="38.25">
      <c r="A174" s="131" t="s">
        <v>582</v>
      </c>
      <c r="B174" s="132"/>
      <c r="C174" s="133" t="s">
        <v>585</v>
      </c>
      <c r="D174" s="111">
        <f t="shared" si="27"/>
        <v>4169</v>
      </c>
      <c r="E174" s="111">
        <f t="shared" si="27"/>
        <v>4335.7</v>
      </c>
      <c r="F174" s="111">
        <f t="shared" si="27"/>
        <v>4509.2</v>
      </c>
    </row>
    <row r="175" spans="1:6" ht="25.5">
      <c r="A175" s="131" t="s">
        <v>582</v>
      </c>
      <c r="B175" s="132" t="s">
        <v>64</v>
      </c>
      <c r="C175" s="129" t="s">
        <v>381</v>
      </c>
      <c r="D175" s="111">
        <f>'Прил.№5'!F180</f>
        <v>4169</v>
      </c>
      <c r="E175" s="111">
        <f>'Прил.№5'!G180</f>
        <v>4335.7</v>
      </c>
      <c r="F175" s="111">
        <f>'Прил.№5'!H180</f>
        <v>4509.2</v>
      </c>
    </row>
    <row r="176" spans="1:6" ht="38.25">
      <c r="A176" s="131" t="s">
        <v>583</v>
      </c>
      <c r="B176" s="132"/>
      <c r="C176" s="129" t="s">
        <v>299</v>
      </c>
      <c r="D176" s="111">
        <f aca="true" t="shared" si="28" ref="D176:F177">D177</f>
        <v>463.3</v>
      </c>
      <c r="E176" s="111">
        <f t="shared" si="28"/>
        <v>481.8</v>
      </c>
      <c r="F176" s="111">
        <f t="shared" si="28"/>
        <v>501.1</v>
      </c>
    </row>
    <row r="177" spans="1:6" ht="38.25">
      <c r="A177" s="131" t="s">
        <v>584</v>
      </c>
      <c r="B177" s="132"/>
      <c r="C177" s="133" t="s">
        <v>586</v>
      </c>
      <c r="D177" s="111">
        <f t="shared" si="28"/>
        <v>463.3</v>
      </c>
      <c r="E177" s="111">
        <f t="shared" si="28"/>
        <v>481.8</v>
      </c>
      <c r="F177" s="111">
        <f t="shared" si="28"/>
        <v>501.1</v>
      </c>
    </row>
    <row r="178" spans="1:6" ht="25.5">
      <c r="A178" s="131" t="s">
        <v>584</v>
      </c>
      <c r="B178" s="132" t="s">
        <v>64</v>
      </c>
      <c r="C178" s="129" t="s">
        <v>381</v>
      </c>
      <c r="D178" s="111">
        <f>'Прил.№5'!F183</f>
        <v>463.3</v>
      </c>
      <c r="E178" s="111">
        <f>'Прил.№5'!G183</f>
        <v>481.8</v>
      </c>
      <c r="F178" s="111">
        <f>'Прил.№5'!H183</f>
        <v>501.1</v>
      </c>
    </row>
    <row r="179" spans="1:6" ht="12.75">
      <c r="A179" s="131" t="s">
        <v>823</v>
      </c>
      <c r="B179" s="132"/>
      <c r="C179" s="133" t="s">
        <v>670</v>
      </c>
      <c r="D179" s="111">
        <f aca="true" t="shared" si="29" ref="D179:F180">D180</f>
        <v>165</v>
      </c>
      <c r="E179" s="111">
        <f t="shared" si="29"/>
        <v>265</v>
      </c>
      <c r="F179" s="111">
        <f t="shared" si="29"/>
        <v>265</v>
      </c>
    </row>
    <row r="180" spans="1:6" ht="51">
      <c r="A180" s="131" t="s">
        <v>691</v>
      </c>
      <c r="B180" s="132"/>
      <c r="C180" s="133" t="s">
        <v>620</v>
      </c>
      <c r="D180" s="111">
        <f t="shared" si="29"/>
        <v>165</v>
      </c>
      <c r="E180" s="111">
        <f t="shared" si="29"/>
        <v>265</v>
      </c>
      <c r="F180" s="111">
        <f t="shared" si="29"/>
        <v>265</v>
      </c>
    </row>
    <row r="181" spans="1:6" ht="25.5">
      <c r="A181" s="131" t="s">
        <v>691</v>
      </c>
      <c r="B181" s="132" t="s">
        <v>64</v>
      </c>
      <c r="C181" s="129" t="s">
        <v>381</v>
      </c>
      <c r="D181" s="111">
        <f>'Прил.№5'!F186</f>
        <v>165</v>
      </c>
      <c r="E181" s="111">
        <f>'Прил.№5'!G186</f>
        <v>265</v>
      </c>
      <c r="F181" s="111">
        <f>'Прил.№5'!H186</f>
        <v>265</v>
      </c>
    </row>
    <row r="182" spans="1:6" ht="12.75">
      <c r="A182" s="131" t="s">
        <v>296</v>
      </c>
      <c r="B182" s="132"/>
      <c r="C182" s="136" t="s">
        <v>708</v>
      </c>
      <c r="D182" s="111">
        <f>D183</f>
        <v>8988.7</v>
      </c>
      <c r="E182" s="111">
        <f>E183</f>
        <v>8852.7</v>
      </c>
      <c r="F182" s="111">
        <f>F183</f>
        <v>8851</v>
      </c>
    </row>
    <row r="183" spans="1:6" ht="12.75">
      <c r="A183" s="131" t="s">
        <v>297</v>
      </c>
      <c r="B183" s="132"/>
      <c r="C183" s="129" t="s">
        <v>218</v>
      </c>
      <c r="D183" s="111">
        <f>D187+D190+D184</f>
        <v>8988.7</v>
      </c>
      <c r="E183" s="111">
        <f>E187+E190+E184</f>
        <v>8852.7</v>
      </c>
      <c r="F183" s="111">
        <f>F187+F190+F184</f>
        <v>8851</v>
      </c>
    </row>
    <row r="184" spans="1:6" ht="25.5">
      <c r="A184" s="131" t="s">
        <v>517</v>
      </c>
      <c r="B184" s="132"/>
      <c r="C184" s="133" t="s">
        <v>262</v>
      </c>
      <c r="D184" s="111">
        <f aca="true" t="shared" si="30" ref="D184:F185">D185</f>
        <v>5819.4</v>
      </c>
      <c r="E184" s="111">
        <f t="shared" si="30"/>
        <v>5837.6</v>
      </c>
      <c r="F184" s="111">
        <f t="shared" si="30"/>
        <v>5837.4</v>
      </c>
    </row>
    <row r="185" spans="1:6" ht="38.25">
      <c r="A185" s="131" t="s">
        <v>518</v>
      </c>
      <c r="B185" s="132"/>
      <c r="C185" s="129" t="s">
        <v>519</v>
      </c>
      <c r="D185" s="111">
        <f t="shared" si="30"/>
        <v>5819.4</v>
      </c>
      <c r="E185" s="111">
        <f t="shared" si="30"/>
        <v>5837.6</v>
      </c>
      <c r="F185" s="111">
        <f t="shared" si="30"/>
        <v>5837.4</v>
      </c>
    </row>
    <row r="186" spans="1:6" ht="25.5">
      <c r="A186" s="131" t="s">
        <v>518</v>
      </c>
      <c r="B186" s="132" t="s">
        <v>64</v>
      </c>
      <c r="C186" s="129" t="s">
        <v>381</v>
      </c>
      <c r="D186" s="111">
        <f>'Прил.№5'!F392</f>
        <v>5819.4</v>
      </c>
      <c r="E186" s="111">
        <f>'Прил.№5'!G392</f>
        <v>5837.6</v>
      </c>
      <c r="F186" s="111">
        <f>'Прил.№5'!H392</f>
        <v>5837.4</v>
      </c>
    </row>
    <row r="187" spans="1:6" ht="38.25">
      <c r="A187" s="131" t="s">
        <v>298</v>
      </c>
      <c r="B187" s="132"/>
      <c r="C187" s="129" t="s">
        <v>299</v>
      </c>
      <c r="D187" s="111">
        <f aca="true" t="shared" si="31" ref="D187:F188">D188</f>
        <v>1454.9</v>
      </c>
      <c r="E187" s="111">
        <f t="shared" si="31"/>
        <v>1459.6</v>
      </c>
      <c r="F187" s="111">
        <f t="shared" si="31"/>
        <v>1459.5</v>
      </c>
    </row>
    <row r="188" spans="1:6" ht="38.25">
      <c r="A188" s="131" t="s">
        <v>273</v>
      </c>
      <c r="B188" s="132"/>
      <c r="C188" s="129" t="s">
        <v>488</v>
      </c>
      <c r="D188" s="111">
        <f t="shared" si="31"/>
        <v>1454.9</v>
      </c>
      <c r="E188" s="111">
        <f t="shared" si="31"/>
        <v>1459.6</v>
      </c>
      <c r="F188" s="111">
        <f t="shared" si="31"/>
        <v>1459.5</v>
      </c>
    </row>
    <row r="189" spans="1:6" ht="25.5">
      <c r="A189" s="131" t="s">
        <v>273</v>
      </c>
      <c r="B189" s="132" t="s">
        <v>64</v>
      </c>
      <c r="C189" s="129" t="s">
        <v>381</v>
      </c>
      <c r="D189" s="111">
        <f>'Прил.№5'!F395</f>
        <v>1454.9</v>
      </c>
      <c r="E189" s="111">
        <f>'Прил.№5'!G395</f>
        <v>1459.6</v>
      </c>
      <c r="F189" s="111">
        <f>'Прил.№5'!H395</f>
        <v>1459.5</v>
      </c>
    </row>
    <row r="190" spans="1:6" ht="12.75">
      <c r="A190" s="131" t="s">
        <v>300</v>
      </c>
      <c r="B190" s="132"/>
      <c r="C190" s="133" t="s">
        <v>670</v>
      </c>
      <c r="D190" s="111">
        <f>D191+D195+D193</f>
        <v>1714.3999999999999</v>
      </c>
      <c r="E190" s="111">
        <f>E191+E195+E193</f>
        <v>1555.5</v>
      </c>
      <c r="F190" s="111">
        <f>F191+F195+F193</f>
        <v>1554.1</v>
      </c>
    </row>
    <row r="191" spans="1:6" ht="51">
      <c r="A191" s="131" t="s">
        <v>301</v>
      </c>
      <c r="B191" s="132"/>
      <c r="C191" s="129" t="s">
        <v>487</v>
      </c>
      <c r="D191" s="111">
        <f>D192</f>
        <v>515.3</v>
      </c>
      <c r="E191" s="111">
        <f>E192</f>
        <v>402.29999999999995</v>
      </c>
      <c r="F191" s="111">
        <f>F192</f>
        <v>396.29999999999995</v>
      </c>
    </row>
    <row r="192" spans="1:6" ht="25.5">
      <c r="A192" s="131" t="s">
        <v>301</v>
      </c>
      <c r="B192" s="132" t="s">
        <v>64</v>
      </c>
      <c r="C192" s="129" t="s">
        <v>381</v>
      </c>
      <c r="D192" s="111">
        <f>'Прил.№5'!F398</f>
        <v>515.3</v>
      </c>
      <c r="E192" s="111">
        <f>'Прил.№5'!G398</f>
        <v>402.29999999999995</v>
      </c>
      <c r="F192" s="111">
        <f>'Прил.№5'!H398</f>
        <v>396.29999999999995</v>
      </c>
    </row>
    <row r="193" spans="1:6" ht="38.25">
      <c r="A193" s="131" t="s">
        <v>746</v>
      </c>
      <c r="B193" s="132"/>
      <c r="C193" s="129" t="s">
        <v>756</v>
      </c>
      <c r="D193" s="111">
        <f>D194</f>
        <v>1159.6</v>
      </c>
      <c r="E193" s="111">
        <f>E194</f>
        <v>1153.2</v>
      </c>
      <c r="F193" s="111">
        <f>F194</f>
        <v>1157.8</v>
      </c>
    </row>
    <row r="194" spans="1:6" ht="25.5">
      <c r="A194" s="131" t="s">
        <v>746</v>
      </c>
      <c r="B194" s="132" t="s">
        <v>64</v>
      </c>
      <c r="C194" s="129" t="s">
        <v>381</v>
      </c>
      <c r="D194" s="111">
        <f>'Прил.№5'!F400</f>
        <v>1159.6</v>
      </c>
      <c r="E194" s="111">
        <f>'Прил.№5'!G400</f>
        <v>1153.2</v>
      </c>
      <c r="F194" s="111">
        <f>'Прил.№5'!H400</f>
        <v>1157.8</v>
      </c>
    </row>
    <row r="195" spans="1:6" ht="38.25">
      <c r="A195" s="131" t="s">
        <v>563</v>
      </c>
      <c r="B195" s="132"/>
      <c r="C195" s="129" t="s">
        <v>564</v>
      </c>
      <c r="D195" s="111">
        <f>D196</f>
        <v>39.5</v>
      </c>
      <c r="E195" s="111">
        <f>E196</f>
        <v>0</v>
      </c>
      <c r="F195" s="111">
        <f>F196</f>
        <v>0</v>
      </c>
    </row>
    <row r="196" spans="1:6" ht="25.5">
      <c r="A196" s="131" t="s">
        <v>563</v>
      </c>
      <c r="B196" s="132" t="s">
        <v>64</v>
      </c>
      <c r="C196" s="129" t="s">
        <v>381</v>
      </c>
      <c r="D196" s="111">
        <f>'Прил.№5'!F402</f>
        <v>39.5</v>
      </c>
      <c r="E196" s="111">
        <f>'Прил.№5'!G402</f>
        <v>0</v>
      </c>
      <c r="F196" s="111">
        <f>'Прил.№5'!H402</f>
        <v>0</v>
      </c>
    </row>
    <row r="197" spans="1:6" ht="25.5">
      <c r="A197" s="139" t="s">
        <v>314</v>
      </c>
      <c r="B197" s="140"/>
      <c r="C197" s="149" t="s">
        <v>711</v>
      </c>
      <c r="D197" s="142">
        <f>D198+D210+D224+D235+D240</f>
        <v>1130</v>
      </c>
      <c r="E197" s="142">
        <f>E198+E210+E224+E235+E240</f>
        <v>270</v>
      </c>
      <c r="F197" s="142">
        <f>F198+F210+F224+F235+F240</f>
        <v>270</v>
      </c>
    </row>
    <row r="198" spans="1:6" ht="12.75">
      <c r="A198" s="131" t="s">
        <v>178</v>
      </c>
      <c r="B198" s="132"/>
      <c r="C198" s="134" t="s">
        <v>352</v>
      </c>
      <c r="D198" s="111">
        <f>D199+D206</f>
        <v>925</v>
      </c>
      <c r="E198" s="111">
        <f>E199+E206</f>
        <v>40</v>
      </c>
      <c r="F198" s="111">
        <f>F199+F206</f>
        <v>40</v>
      </c>
    </row>
    <row r="199" spans="1:6" ht="25.5">
      <c r="A199" s="131" t="s">
        <v>179</v>
      </c>
      <c r="B199" s="132"/>
      <c r="C199" s="129" t="s">
        <v>171</v>
      </c>
      <c r="D199" s="111">
        <f>D200+D203</f>
        <v>922</v>
      </c>
      <c r="E199" s="111">
        <f>E200+E203</f>
        <v>35</v>
      </c>
      <c r="F199" s="111">
        <f>F200+F203</f>
        <v>35</v>
      </c>
    </row>
    <row r="200" spans="1:6" ht="12.75">
      <c r="A200" s="131" t="s">
        <v>180</v>
      </c>
      <c r="B200" s="132"/>
      <c r="C200" s="133" t="s">
        <v>670</v>
      </c>
      <c r="D200" s="111">
        <f aca="true" t="shared" si="32" ref="D200:F201">D201</f>
        <v>22</v>
      </c>
      <c r="E200" s="111">
        <f t="shared" si="32"/>
        <v>35</v>
      </c>
      <c r="F200" s="111">
        <f t="shared" si="32"/>
        <v>35</v>
      </c>
    </row>
    <row r="201" spans="1:6" ht="38.25">
      <c r="A201" s="131" t="s">
        <v>181</v>
      </c>
      <c r="B201" s="132"/>
      <c r="C201" s="129" t="s">
        <v>172</v>
      </c>
      <c r="D201" s="111">
        <f t="shared" si="32"/>
        <v>22</v>
      </c>
      <c r="E201" s="111">
        <f t="shared" si="32"/>
        <v>35</v>
      </c>
      <c r="F201" s="111">
        <f t="shared" si="32"/>
        <v>35</v>
      </c>
    </row>
    <row r="202" spans="1:6" ht="25.5">
      <c r="A202" s="131" t="s">
        <v>181</v>
      </c>
      <c r="B202" s="132" t="s">
        <v>64</v>
      </c>
      <c r="C202" s="129" t="s">
        <v>381</v>
      </c>
      <c r="D202" s="111">
        <f>'Прил.№5'!F529</f>
        <v>22</v>
      </c>
      <c r="E202" s="111">
        <f>'Прил.№5'!G529</f>
        <v>35</v>
      </c>
      <c r="F202" s="111">
        <f>'Прил.№5'!H529</f>
        <v>35</v>
      </c>
    </row>
    <row r="203" spans="1:6" ht="63.75">
      <c r="A203" s="131" t="s">
        <v>895</v>
      </c>
      <c r="B203" s="9"/>
      <c r="C203" s="129" t="s">
        <v>772</v>
      </c>
      <c r="D203" s="111">
        <f aca="true" t="shared" si="33" ref="D203:F204">D204</f>
        <v>900</v>
      </c>
      <c r="E203" s="111">
        <f t="shared" si="33"/>
        <v>0</v>
      </c>
      <c r="F203" s="111">
        <f t="shared" si="33"/>
        <v>0</v>
      </c>
    </row>
    <row r="204" spans="1:6" ht="25.5">
      <c r="A204" s="131" t="s">
        <v>912</v>
      </c>
      <c r="B204" s="132"/>
      <c r="C204" s="133" t="s">
        <v>913</v>
      </c>
      <c r="D204" s="111">
        <f t="shared" si="33"/>
        <v>900</v>
      </c>
      <c r="E204" s="111">
        <f t="shared" si="33"/>
        <v>0</v>
      </c>
      <c r="F204" s="111">
        <f t="shared" si="33"/>
        <v>0</v>
      </c>
    </row>
    <row r="205" spans="1:6" ht="25.5">
      <c r="A205" s="131" t="s">
        <v>912</v>
      </c>
      <c r="B205" s="132" t="s">
        <v>64</v>
      </c>
      <c r="C205" s="129" t="s">
        <v>381</v>
      </c>
      <c r="D205" s="111">
        <f>'Прил.№5'!F238</f>
        <v>900</v>
      </c>
      <c r="E205" s="111">
        <f>'Прил.№5'!G238</f>
        <v>0</v>
      </c>
      <c r="F205" s="111">
        <f>'Прил.№5'!H238</f>
        <v>0</v>
      </c>
    </row>
    <row r="206" spans="1:6" ht="25.5">
      <c r="A206" s="131" t="s">
        <v>565</v>
      </c>
      <c r="B206" s="132"/>
      <c r="C206" s="129" t="s">
        <v>566</v>
      </c>
      <c r="D206" s="111">
        <f>D207</f>
        <v>3</v>
      </c>
      <c r="E206" s="111">
        <f aca="true" t="shared" si="34" ref="E206:F208">E207</f>
        <v>5</v>
      </c>
      <c r="F206" s="111">
        <f t="shared" si="34"/>
        <v>5</v>
      </c>
    </row>
    <row r="207" spans="1:6" ht="12.75">
      <c r="A207" s="131" t="s">
        <v>567</v>
      </c>
      <c r="B207" s="132"/>
      <c r="C207" s="133" t="s">
        <v>670</v>
      </c>
      <c r="D207" s="111">
        <f>D208</f>
        <v>3</v>
      </c>
      <c r="E207" s="111">
        <f t="shared" si="34"/>
        <v>5</v>
      </c>
      <c r="F207" s="111">
        <f t="shared" si="34"/>
        <v>5</v>
      </c>
    </row>
    <row r="208" spans="1:6" ht="51">
      <c r="A208" s="131" t="s">
        <v>568</v>
      </c>
      <c r="B208" s="132"/>
      <c r="C208" s="129" t="s">
        <v>569</v>
      </c>
      <c r="D208" s="111">
        <f>D209</f>
        <v>3</v>
      </c>
      <c r="E208" s="111">
        <f t="shared" si="34"/>
        <v>5</v>
      </c>
      <c r="F208" s="111">
        <f t="shared" si="34"/>
        <v>5</v>
      </c>
    </row>
    <row r="209" spans="1:6" ht="25.5">
      <c r="A209" s="131" t="s">
        <v>568</v>
      </c>
      <c r="B209" s="132" t="s">
        <v>64</v>
      </c>
      <c r="C209" s="129" t="s">
        <v>381</v>
      </c>
      <c r="D209" s="111">
        <f>'Прил.№5'!F533</f>
        <v>3</v>
      </c>
      <c r="E209" s="111">
        <f>'Прил.№5'!G533</f>
        <v>5</v>
      </c>
      <c r="F209" s="111">
        <f>'Прил.№5'!H533</f>
        <v>5</v>
      </c>
    </row>
    <row r="210" spans="1:6" ht="38.25">
      <c r="A210" s="131" t="s">
        <v>182</v>
      </c>
      <c r="B210" s="132"/>
      <c r="C210" s="134" t="s">
        <v>184</v>
      </c>
      <c r="D210" s="111">
        <f>D211+D216+D220</f>
        <v>145</v>
      </c>
      <c r="E210" s="111">
        <f>E211+E216+E220</f>
        <v>170</v>
      </c>
      <c r="F210" s="111">
        <f>F211+F216+F220</f>
        <v>170</v>
      </c>
    </row>
    <row r="211" spans="1:6" ht="25.5">
      <c r="A211" s="131" t="s">
        <v>183</v>
      </c>
      <c r="B211" s="132"/>
      <c r="C211" s="129" t="s">
        <v>185</v>
      </c>
      <c r="D211" s="111">
        <f aca="true" t="shared" si="35" ref="D211:F212">D212</f>
        <v>70</v>
      </c>
      <c r="E211" s="111">
        <f t="shared" si="35"/>
        <v>90</v>
      </c>
      <c r="F211" s="111">
        <f t="shared" si="35"/>
        <v>90</v>
      </c>
    </row>
    <row r="212" spans="1:6" ht="15.75" customHeight="1">
      <c r="A212" s="131" t="s">
        <v>126</v>
      </c>
      <c r="B212" s="132"/>
      <c r="C212" s="133" t="s">
        <v>670</v>
      </c>
      <c r="D212" s="111">
        <f t="shared" si="35"/>
        <v>70</v>
      </c>
      <c r="E212" s="111">
        <f t="shared" si="35"/>
        <v>90</v>
      </c>
      <c r="F212" s="111">
        <f t="shared" si="35"/>
        <v>90</v>
      </c>
    </row>
    <row r="213" spans="1:6" ht="41.25" customHeight="1">
      <c r="A213" s="131" t="s">
        <v>127</v>
      </c>
      <c r="B213" s="132"/>
      <c r="C213" s="129" t="s">
        <v>186</v>
      </c>
      <c r="D213" s="111">
        <f>D215+D214</f>
        <v>70</v>
      </c>
      <c r="E213" s="111">
        <f>E215+E214</f>
        <v>90</v>
      </c>
      <c r="F213" s="111">
        <f>F215+F214</f>
        <v>90</v>
      </c>
    </row>
    <row r="214" spans="1:6" ht="51" hidden="1">
      <c r="A214" s="131" t="s">
        <v>127</v>
      </c>
      <c r="B214" s="132" t="s">
        <v>62</v>
      </c>
      <c r="C214" s="129" t="s">
        <v>63</v>
      </c>
      <c r="D214" s="111">
        <f>'Прил.№5'!F538</f>
        <v>0</v>
      </c>
      <c r="E214" s="111">
        <f>'Прил.№5'!G538</f>
        <v>0</v>
      </c>
      <c r="F214" s="111">
        <f>'Прил.№5'!H538</f>
        <v>0</v>
      </c>
    </row>
    <row r="215" spans="1:6" ht="25.5">
      <c r="A215" s="131" t="s">
        <v>127</v>
      </c>
      <c r="B215" s="132" t="s">
        <v>64</v>
      </c>
      <c r="C215" s="129" t="s">
        <v>381</v>
      </c>
      <c r="D215" s="111">
        <f>'Прил.№5'!F539</f>
        <v>70</v>
      </c>
      <c r="E215" s="111">
        <f>'Прил.№5'!G539</f>
        <v>90</v>
      </c>
      <c r="F215" s="111">
        <f>'Прил.№5'!H539</f>
        <v>90</v>
      </c>
    </row>
    <row r="216" spans="1:6" ht="12.75">
      <c r="A216" s="131" t="s">
        <v>128</v>
      </c>
      <c r="B216" s="132"/>
      <c r="C216" s="129" t="s">
        <v>187</v>
      </c>
      <c r="D216" s="111">
        <f aca="true" t="shared" si="36" ref="D216:F218">D217</f>
        <v>10</v>
      </c>
      <c r="E216" s="111">
        <f t="shared" si="36"/>
        <v>10</v>
      </c>
      <c r="F216" s="111">
        <f t="shared" si="36"/>
        <v>10</v>
      </c>
    </row>
    <row r="217" spans="1:6" ht="12.75">
      <c r="A217" s="131" t="s">
        <v>129</v>
      </c>
      <c r="B217" s="132"/>
      <c r="C217" s="133" t="s">
        <v>670</v>
      </c>
      <c r="D217" s="111">
        <f t="shared" si="36"/>
        <v>10</v>
      </c>
      <c r="E217" s="111">
        <f t="shared" si="36"/>
        <v>10</v>
      </c>
      <c r="F217" s="111">
        <f t="shared" si="36"/>
        <v>10</v>
      </c>
    </row>
    <row r="218" spans="1:6" ht="12.75">
      <c r="A218" s="131" t="s">
        <v>130</v>
      </c>
      <c r="B218" s="132"/>
      <c r="C218" s="129" t="s">
        <v>188</v>
      </c>
      <c r="D218" s="111">
        <f>D219</f>
        <v>10</v>
      </c>
      <c r="E218" s="111">
        <f t="shared" si="36"/>
        <v>10</v>
      </c>
      <c r="F218" s="111">
        <f t="shared" si="36"/>
        <v>10</v>
      </c>
    </row>
    <row r="219" spans="1:6" ht="25.5">
      <c r="A219" s="131" t="s">
        <v>130</v>
      </c>
      <c r="B219" s="132" t="s">
        <v>64</v>
      </c>
      <c r="C219" s="129" t="s">
        <v>381</v>
      </c>
      <c r="D219" s="111">
        <f>'Прил.№5'!F543</f>
        <v>10</v>
      </c>
      <c r="E219" s="111">
        <f>'Прил.№5'!G543</f>
        <v>10</v>
      </c>
      <c r="F219" s="111">
        <f>'Прил.№5'!H543</f>
        <v>10</v>
      </c>
    </row>
    <row r="220" spans="1:6" ht="25.5">
      <c r="A220" s="131" t="s">
        <v>240</v>
      </c>
      <c r="B220" s="132"/>
      <c r="C220" s="129" t="s">
        <v>241</v>
      </c>
      <c r="D220" s="111">
        <f>D221</f>
        <v>65</v>
      </c>
      <c r="E220" s="111">
        <f aca="true" t="shared" si="37" ref="E220:F222">E221</f>
        <v>70</v>
      </c>
      <c r="F220" s="111">
        <f t="shared" si="37"/>
        <v>70</v>
      </c>
    </row>
    <row r="221" spans="1:6" ht="12.75">
      <c r="A221" s="131" t="s">
        <v>224</v>
      </c>
      <c r="B221" s="132"/>
      <c r="C221" s="133" t="s">
        <v>670</v>
      </c>
      <c r="D221" s="111">
        <f>D222</f>
        <v>65</v>
      </c>
      <c r="E221" s="111">
        <f t="shared" si="37"/>
        <v>70</v>
      </c>
      <c r="F221" s="111">
        <f t="shared" si="37"/>
        <v>70</v>
      </c>
    </row>
    <row r="222" spans="1:6" ht="12.75">
      <c r="A222" s="131" t="s">
        <v>225</v>
      </c>
      <c r="B222" s="132"/>
      <c r="C222" s="129" t="s">
        <v>226</v>
      </c>
      <c r="D222" s="111">
        <f>D223</f>
        <v>65</v>
      </c>
      <c r="E222" s="111">
        <f t="shared" si="37"/>
        <v>70</v>
      </c>
      <c r="F222" s="111">
        <f t="shared" si="37"/>
        <v>70</v>
      </c>
    </row>
    <row r="223" spans="1:6" ht="25.5">
      <c r="A223" s="131" t="s">
        <v>225</v>
      </c>
      <c r="B223" s="132" t="s">
        <v>64</v>
      </c>
      <c r="C223" s="129" t="s">
        <v>381</v>
      </c>
      <c r="D223" s="111">
        <f>'Прил.№5'!F547</f>
        <v>65</v>
      </c>
      <c r="E223" s="111">
        <f>'Прил.№5'!G547</f>
        <v>70</v>
      </c>
      <c r="F223" s="111">
        <f>'Прил.№5'!H547</f>
        <v>70</v>
      </c>
    </row>
    <row r="224" spans="1:6" ht="12.75">
      <c r="A224" s="131" t="s">
        <v>315</v>
      </c>
      <c r="B224" s="132"/>
      <c r="C224" s="134" t="s">
        <v>351</v>
      </c>
      <c r="D224" s="111">
        <f aca="true" t="shared" si="38" ref="D224:F227">D225</f>
        <v>50</v>
      </c>
      <c r="E224" s="111">
        <f t="shared" si="38"/>
        <v>50</v>
      </c>
      <c r="F224" s="111">
        <f t="shared" si="38"/>
        <v>50</v>
      </c>
    </row>
    <row r="225" spans="1:6" ht="12.75">
      <c r="A225" s="131" t="s">
        <v>316</v>
      </c>
      <c r="B225" s="132"/>
      <c r="C225" s="133" t="s">
        <v>189</v>
      </c>
      <c r="D225" s="111">
        <f>D226+D229+D232</f>
        <v>50</v>
      </c>
      <c r="E225" s="111">
        <f>E226+E229+E232</f>
        <v>50</v>
      </c>
      <c r="F225" s="111">
        <f>F226+F229+F232</f>
        <v>50</v>
      </c>
    </row>
    <row r="226" spans="1:6" ht="38.25">
      <c r="A226" s="131" t="s">
        <v>317</v>
      </c>
      <c r="B226" s="132"/>
      <c r="C226" s="133" t="s">
        <v>318</v>
      </c>
      <c r="D226" s="111">
        <f t="shared" si="38"/>
        <v>50</v>
      </c>
      <c r="E226" s="111">
        <f t="shared" si="38"/>
        <v>50</v>
      </c>
      <c r="F226" s="111">
        <f t="shared" si="38"/>
        <v>50</v>
      </c>
    </row>
    <row r="227" spans="1:6" ht="12.75">
      <c r="A227" s="131" t="s">
        <v>493</v>
      </c>
      <c r="B227" s="132"/>
      <c r="C227" s="133" t="s">
        <v>539</v>
      </c>
      <c r="D227" s="111">
        <f t="shared" si="38"/>
        <v>50</v>
      </c>
      <c r="E227" s="111">
        <f t="shared" si="38"/>
        <v>50</v>
      </c>
      <c r="F227" s="111">
        <f t="shared" si="38"/>
        <v>50</v>
      </c>
    </row>
    <row r="228" spans="1:6" ht="11.25" customHeight="1">
      <c r="A228" s="131" t="s">
        <v>493</v>
      </c>
      <c r="B228" s="132" t="s">
        <v>115</v>
      </c>
      <c r="C228" s="133" t="s">
        <v>117</v>
      </c>
      <c r="D228" s="111">
        <f>'Прил.№5'!F325</f>
        <v>50</v>
      </c>
      <c r="E228" s="111">
        <f>'Прил.№5'!G325</f>
        <v>50</v>
      </c>
      <c r="F228" s="111">
        <f>'Прил.№5'!H325</f>
        <v>50</v>
      </c>
    </row>
    <row r="229" spans="1:6" ht="38.25" hidden="1">
      <c r="A229" s="131" t="s">
        <v>841</v>
      </c>
      <c r="B229" s="135"/>
      <c r="C229" s="129" t="s">
        <v>299</v>
      </c>
      <c r="D229" s="111">
        <f aca="true" t="shared" si="39" ref="D229:F230">D230</f>
        <v>0</v>
      </c>
      <c r="E229" s="111">
        <f t="shared" si="39"/>
        <v>0</v>
      </c>
      <c r="F229" s="111">
        <f t="shared" si="39"/>
        <v>0</v>
      </c>
    </row>
    <row r="230" spans="1:6" ht="38.25" hidden="1">
      <c r="A230" s="131" t="s">
        <v>842</v>
      </c>
      <c r="B230" s="135"/>
      <c r="C230" s="133" t="s">
        <v>840</v>
      </c>
      <c r="D230" s="111">
        <f t="shared" si="39"/>
        <v>0</v>
      </c>
      <c r="E230" s="111">
        <f t="shared" si="39"/>
        <v>0</v>
      </c>
      <c r="F230" s="111">
        <f t="shared" si="39"/>
        <v>0</v>
      </c>
    </row>
    <row r="231" spans="1:6" ht="12.75" hidden="1">
      <c r="A231" s="131" t="s">
        <v>842</v>
      </c>
      <c r="B231" s="132" t="s">
        <v>115</v>
      </c>
      <c r="C231" s="133" t="s">
        <v>117</v>
      </c>
      <c r="D231" s="111">
        <f>'Прил.№5'!F328</f>
        <v>0</v>
      </c>
      <c r="E231" s="111">
        <f>'Прил.№5'!G328</f>
        <v>0</v>
      </c>
      <c r="F231" s="111">
        <f>'Прил.№5'!H328</f>
        <v>0</v>
      </c>
    </row>
    <row r="232" spans="1:6" ht="25.5" hidden="1">
      <c r="A232" s="131" t="s">
        <v>851</v>
      </c>
      <c r="B232" s="135"/>
      <c r="C232" s="133" t="s">
        <v>262</v>
      </c>
      <c r="D232" s="111">
        <f aca="true" t="shared" si="40" ref="D232:F233">D233</f>
        <v>0</v>
      </c>
      <c r="E232" s="111">
        <f t="shared" si="40"/>
        <v>0</v>
      </c>
      <c r="F232" s="111">
        <f t="shared" si="40"/>
        <v>0</v>
      </c>
    </row>
    <row r="233" spans="1:6" ht="25.5" hidden="1">
      <c r="A233" s="131" t="s">
        <v>852</v>
      </c>
      <c r="B233" s="135"/>
      <c r="C233" s="133" t="s">
        <v>853</v>
      </c>
      <c r="D233" s="111">
        <f t="shared" si="40"/>
        <v>0</v>
      </c>
      <c r="E233" s="111">
        <f t="shared" si="40"/>
        <v>0</v>
      </c>
      <c r="F233" s="111">
        <f t="shared" si="40"/>
        <v>0</v>
      </c>
    </row>
    <row r="234" spans="1:6" ht="12.75" hidden="1">
      <c r="A234" s="131" t="s">
        <v>852</v>
      </c>
      <c r="B234" s="132" t="s">
        <v>115</v>
      </c>
      <c r="C234" s="133" t="s">
        <v>117</v>
      </c>
      <c r="D234" s="111">
        <f>'Прил.№5'!F331</f>
        <v>0</v>
      </c>
      <c r="E234" s="111">
        <f>'Прил.№5'!G331</f>
        <v>0</v>
      </c>
      <c r="F234" s="111">
        <f>'Прил.№5'!H331</f>
        <v>0</v>
      </c>
    </row>
    <row r="235" spans="1:6" ht="38.25">
      <c r="A235" s="131" t="s">
        <v>570</v>
      </c>
      <c r="B235" s="132"/>
      <c r="C235" s="134" t="s">
        <v>824</v>
      </c>
      <c r="D235" s="111">
        <f>D236</f>
        <v>5</v>
      </c>
      <c r="E235" s="111">
        <f aca="true" t="shared" si="41" ref="E235:F238">E236</f>
        <v>5</v>
      </c>
      <c r="F235" s="111">
        <f t="shared" si="41"/>
        <v>5</v>
      </c>
    </row>
    <row r="236" spans="1:6" ht="25.5">
      <c r="A236" s="131" t="s">
        <v>571</v>
      </c>
      <c r="B236" s="132"/>
      <c r="C236" s="129" t="s">
        <v>830</v>
      </c>
      <c r="D236" s="111">
        <f>D237</f>
        <v>5</v>
      </c>
      <c r="E236" s="111">
        <f t="shared" si="41"/>
        <v>5</v>
      </c>
      <c r="F236" s="111">
        <f t="shared" si="41"/>
        <v>5</v>
      </c>
    </row>
    <row r="237" spans="1:6" ht="12.75">
      <c r="A237" s="131" t="s">
        <v>572</v>
      </c>
      <c r="B237" s="132"/>
      <c r="C237" s="133" t="s">
        <v>670</v>
      </c>
      <c r="D237" s="111">
        <f>D238</f>
        <v>5</v>
      </c>
      <c r="E237" s="111">
        <f t="shared" si="41"/>
        <v>5</v>
      </c>
      <c r="F237" s="111">
        <f t="shared" si="41"/>
        <v>5</v>
      </c>
    </row>
    <row r="238" spans="1:6" ht="51">
      <c r="A238" s="131" t="s">
        <v>573</v>
      </c>
      <c r="B238" s="132"/>
      <c r="C238" s="129" t="s">
        <v>578</v>
      </c>
      <c r="D238" s="111">
        <f>D239</f>
        <v>5</v>
      </c>
      <c r="E238" s="111">
        <f t="shared" si="41"/>
        <v>5</v>
      </c>
      <c r="F238" s="111">
        <f t="shared" si="41"/>
        <v>5</v>
      </c>
    </row>
    <row r="239" spans="1:6" ht="25.5">
      <c r="A239" s="131" t="s">
        <v>573</v>
      </c>
      <c r="B239" s="132" t="s">
        <v>64</v>
      </c>
      <c r="C239" s="129" t="s">
        <v>381</v>
      </c>
      <c r="D239" s="111">
        <f>'Прил.№5'!F552</f>
        <v>5</v>
      </c>
      <c r="E239" s="111">
        <f>'Прил.№5'!G552</f>
        <v>5</v>
      </c>
      <c r="F239" s="111">
        <f>'Прил.№5'!H552</f>
        <v>5</v>
      </c>
    </row>
    <row r="240" spans="1:6" ht="25.5">
      <c r="A240" s="131" t="s">
        <v>574</v>
      </c>
      <c r="B240" s="132"/>
      <c r="C240" s="134" t="s">
        <v>825</v>
      </c>
      <c r="D240" s="111">
        <f>D241</f>
        <v>5</v>
      </c>
      <c r="E240" s="111">
        <f aca="true" t="shared" si="42" ref="E240:F243">E241</f>
        <v>5</v>
      </c>
      <c r="F240" s="111">
        <f t="shared" si="42"/>
        <v>5</v>
      </c>
    </row>
    <row r="241" spans="1:6" ht="25.5">
      <c r="A241" s="131" t="s">
        <v>575</v>
      </c>
      <c r="B241" s="132"/>
      <c r="C241" s="129" t="s">
        <v>826</v>
      </c>
      <c r="D241" s="111">
        <f>D242</f>
        <v>5</v>
      </c>
      <c r="E241" s="111">
        <f t="shared" si="42"/>
        <v>5</v>
      </c>
      <c r="F241" s="111">
        <f t="shared" si="42"/>
        <v>5</v>
      </c>
    </row>
    <row r="242" spans="1:6" ht="12.75">
      <c r="A242" s="131" t="s">
        <v>576</v>
      </c>
      <c r="B242" s="132"/>
      <c r="C242" s="133" t="s">
        <v>670</v>
      </c>
      <c r="D242" s="111">
        <f>D243</f>
        <v>5</v>
      </c>
      <c r="E242" s="111">
        <f t="shared" si="42"/>
        <v>5</v>
      </c>
      <c r="F242" s="111">
        <f t="shared" si="42"/>
        <v>5</v>
      </c>
    </row>
    <row r="243" spans="1:6" ht="12.75">
      <c r="A243" s="131" t="s">
        <v>577</v>
      </c>
      <c r="B243" s="132"/>
      <c r="C243" s="129" t="s">
        <v>579</v>
      </c>
      <c r="D243" s="111">
        <f>D244</f>
        <v>5</v>
      </c>
      <c r="E243" s="111">
        <f t="shared" si="42"/>
        <v>5</v>
      </c>
      <c r="F243" s="111">
        <f t="shared" si="42"/>
        <v>5</v>
      </c>
    </row>
    <row r="244" spans="1:6" ht="25.5">
      <c r="A244" s="131" t="s">
        <v>577</v>
      </c>
      <c r="B244" s="132" t="s">
        <v>64</v>
      </c>
      <c r="C244" s="129" t="s">
        <v>381</v>
      </c>
      <c r="D244" s="111">
        <f>'Прил.№5'!F557</f>
        <v>5</v>
      </c>
      <c r="E244" s="111">
        <f>'Прил.№5'!G557</f>
        <v>5</v>
      </c>
      <c r="F244" s="111">
        <f>'Прил.№5'!H557</f>
        <v>5</v>
      </c>
    </row>
    <row r="245" spans="1:6" s="8" customFormat="1" ht="25.5">
      <c r="A245" s="139" t="s">
        <v>320</v>
      </c>
      <c r="B245" s="140"/>
      <c r="C245" s="141" t="s">
        <v>701</v>
      </c>
      <c r="D245" s="142">
        <f>D246+D259+D254</f>
        <v>250</v>
      </c>
      <c r="E245" s="142">
        <f>E246+E259+E254</f>
        <v>250</v>
      </c>
      <c r="F245" s="142">
        <f>F246+F259+F254</f>
        <v>2665.4</v>
      </c>
    </row>
    <row r="246" spans="1:6" ht="25.5">
      <c r="A246" s="131" t="s">
        <v>605</v>
      </c>
      <c r="B246" s="144"/>
      <c r="C246" s="145" t="s">
        <v>403</v>
      </c>
      <c r="D246" s="111">
        <f>D247</f>
        <v>0</v>
      </c>
      <c r="E246" s="111">
        <f aca="true" t="shared" si="43" ref="E246:F249">E247</f>
        <v>0</v>
      </c>
      <c r="F246" s="111">
        <f t="shared" si="43"/>
        <v>2415.4</v>
      </c>
    </row>
    <row r="247" spans="1:6" ht="35.25" customHeight="1">
      <c r="A247" s="131" t="s">
        <v>606</v>
      </c>
      <c r="B247" s="144"/>
      <c r="C247" s="145" t="s">
        <v>404</v>
      </c>
      <c r="D247" s="111">
        <f>D248+D251</f>
        <v>0</v>
      </c>
      <c r="E247" s="111">
        <f>E248+E251</f>
        <v>0</v>
      </c>
      <c r="F247" s="111">
        <f>F248+F251</f>
        <v>2415.4</v>
      </c>
    </row>
    <row r="248" spans="1:6" ht="51" hidden="1">
      <c r="A248" s="131" t="s">
        <v>607</v>
      </c>
      <c r="B248" s="144"/>
      <c r="C248" s="145" t="s">
        <v>405</v>
      </c>
      <c r="D248" s="111">
        <f>D249</f>
        <v>0</v>
      </c>
      <c r="E248" s="111">
        <f t="shared" si="43"/>
        <v>0</v>
      </c>
      <c r="F248" s="111">
        <f t="shared" si="43"/>
        <v>0</v>
      </c>
    </row>
    <row r="249" spans="1:6" ht="63.75" hidden="1">
      <c r="A249" s="131" t="s">
        <v>608</v>
      </c>
      <c r="B249" s="144"/>
      <c r="C249" s="133" t="s">
        <v>595</v>
      </c>
      <c r="D249" s="111">
        <f>D250</f>
        <v>0</v>
      </c>
      <c r="E249" s="111">
        <f t="shared" si="43"/>
        <v>0</v>
      </c>
      <c r="F249" s="111">
        <f t="shared" si="43"/>
        <v>0</v>
      </c>
    </row>
    <row r="250" spans="1:6" ht="25.5" hidden="1">
      <c r="A250" s="131" t="s">
        <v>608</v>
      </c>
      <c r="B250" s="144" t="s">
        <v>219</v>
      </c>
      <c r="C250" s="145" t="s">
        <v>406</v>
      </c>
      <c r="D250" s="111">
        <f>'Прил.№5'!F337</f>
        <v>0</v>
      </c>
      <c r="E250" s="111">
        <f>'Прил.№5'!G337</f>
        <v>0</v>
      </c>
      <c r="F250" s="111">
        <f>'Прил.№5'!H337</f>
        <v>0</v>
      </c>
    </row>
    <row r="251" spans="1:6" ht="25.5">
      <c r="A251" s="131" t="s">
        <v>609</v>
      </c>
      <c r="B251" s="132"/>
      <c r="C251" s="133" t="s">
        <v>262</v>
      </c>
      <c r="D251" s="111">
        <f aca="true" t="shared" si="44" ref="D251:F252">D252</f>
        <v>0</v>
      </c>
      <c r="E251" s="111">
        <f t="shared" si="44"/>
        <v>0</v>
      </c>
      <c r="F251" s="111">
        <f t="shared" si="44"/>
        <v>2415.4</v>
      </c>
    </row>
    <row r="252" spans="1:6" ht="51">
      <c r="A252" s="131" t="s">
        <v>610</v>
      </c>
      <c r="B252" s="132"/>
      <c r="C252" s="133" t="s">
        <v>483</v>
      </c>
      <c r="D252" s="111">
        <f t="shared" si="44"/>
        <v>0</v>
      </c>
      <c r="E252" s="111">
        <f t="shared" si="44"/>
        <v>0</v>
      </c>
      <c r="F252" s="111">
        <f t="shared" si="44"/>
        <v>2415.4</v>
      </c>
    </row>
    <row r="253" spans="1:6" ht="25.5">
      <c r="A253" s="131" t="s">
        <v>610</v>
      </c>
      <c r="B253" s="132" t="s">
        <v>219</v>
      </c>
      <c r="C253" s="133" t="s">
        <v>248</v>
      </c>
      <c r="D253" s="111">
        <f>'Прил.№5'!F340</f>
        <v>0</v>
      </c>
      <c r="E253" s="111">
        <f>'Прил.№5'!G340</f>
        <v>0</v>
      </c>
      <c r="F253" s="111">
        <f>'Прил.№5'!H340</f>
        <v>2415.4</v>
      </c>
    </row>
    <row r="254" spans="1:6" s="8" customFormat="1" ht="25.5" hidden="1">
      <c r="A254" s="131" t="s">
        <v>652</v>
      </c>
      <c r="B254" s="132"/>
      <c r="C254" s="134" t="s">
        <v>702</v>
      </c>
      <c r="D254" s="111">
        <f>D255</f>
        <v>0</v>
      </c>
      <c r="E254" s="111">
        <f aca="true" t="shared" si="45" ref="E254:F257">E255</f>
        <v>0</v>
      </c>
      <c r="F254" s="111">
        <f t="shared" si="45"/>
        <v>0</v>
      </c>
    </row>
    <row r="255" spans="1:6" s="8" customFormat="1" ht="25.5" hidden="1">
      <c r="A255" s="131" t="s">
        <v>653</v>
      </c>
      <c r="B255" s="132"/>
      <c r="C255" s="129" t="s">
        <v>703</v>
      </c>
      <c r="D255" s="111">
        <f>D256</f>
        <v>0</v>
      </c>
      <c r="E255" s="111">
        <f t="shared" si="45"/>
        <v>0</v>
      </c>
      <c r="F255" s="111">
        <f t="shared" si="45"/>
        <v>0</v>
      </c>
    </row>
    <row r="256" spans="1:6" s="8" customFormat="1" ht="12.75" hidden="1">
      <c r="A256" s="131" t="s">
        <v>654</v>
      </c>
      <c r="B256" s="132"/>
      <c r="C256" s="133" t="s">
        <v>670</v>
      </c>
      <c r="D256" s="111">
        <f>D257</f>
        <v>0</v>
      </c>
      <c r="E256" s="111">
        <f t="shared" si="45"/>
        <v>0</v>
      </c>
      <c r="F256" s="111">
        <f t="shared" si="45"/>
        <v>0</v>
      </c>
    </row>
    <row r="257" spans="1:6" s="8" customFormat="1" ht="25.5" hidden="1">
      <c r="A257" s="131" t="s">
        <v>655</v>
      </c>
      <c r="B257" s="132"/>
      <c r="C257" s="129" t="s">
        <v>704</v>
      </c>
      <c r="D257" s="111">
        <f>D258</f>
        <v>0</v>
      </c>
      <c r="E257" s="111">
        <f t="shared" si="45"/>
        <v>0</v>
      </c>
      <c r="F257" s="111">
        <f t="shared" si="45"/>
        <v>0</v>
      </c>
    </row>
    <row r="258" spans="1:6" s="8" customFormat="1" ht="12.75" hidden="1">
      <c r="A258" s="131" t="s">
        <v>655</v>
      </c>
      <c r="B258" s="132" t="s">
        <v>115</v>
      </c>
      <c r="C258" s="133" t="s">
        <v>117</v>
      </c>
      <c r="D258" s="111">
        <f>'Прил.№5'!F312</f>
        <v>0</v>
      </c>
      <c r="E258" s="111">
        <f>'Прил.№5'!G312</f>
        <v>0</v>
      </c>
      <c r="F258" s="111">
        <f>'Прил.№5'!H312</f>
        <v>0</v>
      </c>
    </row>
    <row r="259" spans="1:6" ht="25.5">
      <c r="A259" s="131" t="s">
        <v>598</v>
      </c>
      <c r="B259" s="144"/>
      <c r="C259" s="145" t="s">
        <v>407</v>
      </c>
      <c r="D259" s="111">
        <f>D260+D264</f>
        <v>250</v>
      </c>
      <c r="E259" s="111">
        <f>E260+E264</f>
        <v>250</v>
      </c>
      <c r="F259" s="111">
        <f>F260+F264</f>
        <v>250</v>
      </c>
    </row>
    <row r="260" spans="1:6" ht="38.25">
      <c r="A260" s="131" t="s">
        <v>599</v>
      </c>
      <c r="B260" s="144"/>
      <c r="C260" s="145" t="s">
        <v>408</v>
      </c>
      <c r="D260" s="111">
        <f>D261</f>
        <v>150</v>
      </c>
      <c r="E260" s="111">
        <f aca="true" t="shared" si="46" ref="E260:F262">E261</f>
        <v>150</v>
      </c>
      <c r="F260" s="111">
        <f t="shared" si="46"/>
        <v>150</v>
      </c>
    </row>
    <row r="261" spans="1:6" ht="12.75">
      <c r="A261" s="131" t="s">
        <v>600</v>
      </c>
      <c r="B261" s="144"/>
      <c r="C261" s="133" t="s">
        <v>670</v>
      </c>
      <c r="D261" s="111">
        <f>D262</f>
        <v>150</v>
      </c>
      <c r="E261" s="111">
        <f t="shared" si="46"/>
        <v>150</v>
      </c>
      <c r="F261" s="111">
        <f t="shared" si="46"/>
        <v>150</v>
      </c>
    </row>
    <row r="262" spans="1:6" ht="25.5">
      <c r="A262" s="131" t="s">
        <v>601</v>
      </c>
      <c r="B262" s="144"/>
      <c r="C262" s="145" t="s">
        <v>409</v>
      </c>
      <c r="D262" s="111">
        <f>D263</f>
        <v>150</v>
      </c>
      <c r="E262" s="111">
        <f t="shared" si="46"/>
        <v>150</v>
      </c>
      <c r="F262" s="111">
        <f t="shared" si="46"/>
        <v>150</v>
      </c>
    </row>
    <row r="263" spans="1:6" ht="25.5">
      <c r="A263" s="131" t="s">
        <v>601</v>
      </c>
      <c r="B263" s="144" t="s">
        <v>64</v>
      </c>
      <c r="C263" s="145" t="s">
        <v>383</v>
      </c>
      <c r="D263" s="111">
        <f>'Прил.№5'!F644</f>
        <v>150</v>
      </c>
      <c r="E263" s="111">
        <f>'Прил.№5'!G644</f>
        <v>150</v>
      </c>
      <c r="F263" s="111">
        <f>'Прил.№5'!H644</f>
        <v>150</v>
      </c>
    </row>
    <row r="264" spans="1:6" ht="38.25">
      <c r="A264" s="131" t="s">
        <v>602</v>
      </c>
      <c r="B264" s="144"/>
      <c r="C264" s="145" t="s">
        <v>410</v>
      </c>
      <c r="D264" s="111">
        <f>D265</f>
        <v>100</v>
      </c>
      <c r="E264" s="111">
        <f aca="true" t="shared" si="47" ref="E264:F266">E265</f>
        <v>100</v>
      </c>
      <c r="F264" s="111">
        <f t="shared" si="47"/>
        <v>100</v>
      </c>
    </row>
    <row r="265" spans="1:6" ht="12.75">
      <c r="A265" s="131" t="s">
        <v>603</v>
      </c>
      <c r="B265" s="144"/>
      <c r="C265" s="133" t="s">
        <v>670</v>
      </c>
      <c r="D265" s="111">
        <f>D266</f>
        <v>100</v>
      </c>
      <c r="E265" s="111">
        <f t="shared" si="47"/>
        <v>100</v>
      </c>
      <c r="F265" s="111">
        <f t="shared" si="47"/>
        <v>100</v>
      </c>
    </row>
    <row r="266" spans="1:6" ht="51">
      <c r="A266" s="131" t="s">
        <v>604</v>
      </c>
      <c r="B266" s="144"/>
      <c r="C266" s="145" t="s">
        <v>411</v>
      </c>
      <c r="D266" s="111">
        <f>D267</f>
        <v>100</v>
      </c>
      <c r="E266" s="111">
        <f t="shared" si="47"/>
        <v>100</v>
      </c>
      <c r="F266" s="111">
        <f t="shared" si="47"/>
        <v>100</v>
      </c>
    </row>
    <row r="267" spans="1:6" ht="25.5">
      <c r="A267" s="131" t="s">
        <v>604</v>
      </c>
      <c r="B267" s="144" t="s">
        <v>64</v>
      </c>
      <c r="C267" s="145" t="s">
        <v>383</v>
      </c>
      <c r="D267" s="111">
        <f>'Прил.№5'!F648</f>
        <v>100</v>
      </c>
      <c r="E267" s="111">
        <f>'Прил.№5'!G648</f>
        <v>100</v>
      </c>
      <c r="F267" s="111">
        <f>'Прил.№5'!H648</f>
        <v>100</v>
      </c>
    </row>
    <row r="268" spans="1:6" ht="25.5">
      <c r="A268" s="139" t="s">
        <v>151</v>
      </c>
      <c r="B268" s="140"/>
      <c r="C268" s="152" t="s">
        <v>713</v>
      </c>
      <c r="D268" s="142">
        <f>D269+D275</f>
        <v>7322.5</v>
      </c>
      <c r="E268" s="142">
        <f>E269+E275</f>
        <v>7400</v>
      </c>
      <c r="F268" s="142">
        <f>F269+F275</f>
        <v>7400</v>
      </c>
    </row>
    <row r="269" spans="1:6" ht="12.75">
      <c r="A269" s="143" t="s">
        <v>156</v>
      </c>
      <c r="B269" s="144"/>
      <c r="C269" s="145" t="s">
        <v>412</v>
      </c>
      <c r="D269" s="111">
        <f>D270</f>
        <v>1000</v>
      </c>
      <c r="E269" s="111">
        <f aca="true" t="shared" si="48" ref="E269:F271">E270</f>
        <v>1000</v>
      </c>
      <c r="F269" s="111">
        <f t="shared" si="48"/>
        <v>1000</v>
      </c>
    </row>
    <row r="270" spans="1:6" ht="25.5">
      <c r="A270" s="143" t="s">
        <v>157</v>
      </c>
      <c r="B270" s="144"/>
      <c r="C270" s="145" t="s">
        <v>413</v>
      </c>
      <c r="D270" s="111">
        <f>D271</f>
        <v>1000</v>
      </c>
      <c r="E270" s="111">
        <f t="shared" si="48"/>
        <v>1000</v>
      </c>
      <c r="F270" s="111">
        <f t="shared" si="48"/>
        <v>1000</v>
      </c>
    </row>
    <row r="271" spans="1:6" ht="12.75">
      <c r="A271" s="143" t="s">
        <v>158</v>
      </c>
      <c r="B271" s="144"/>
      <c r="C271" s="133" t="s">
        <v>670</v>
      </c>
      <c r="D271" s="111">
        <f>D272</f>
        <v>1000</v>
      </c>
      <c r="E271" s="111">
        <f t="shared" si="48"/>
        <v>1000</v>
      </c>
      <c r="F271" s="111">
        <f t="shared" si="48"/>
        <v>1000</v>
      </c>
    </row>
    <row r="272" spans="1:6" ht="41.25" customHeight="1">
      <c r="A272" s="143" t="s">
        <v>159</v>
      </c>
      <c r="B272" s="181"/>
      <c r="C272" s="183" t="s">
        <v>834</v>
      </c>
      <c r="D272" s="175">
        <f>D273+D274</f>
        <v>1000</v>
      </c>
      <c r="E272" s="111">
        <f>E273+E274</f>
        <v>1000</v>
      </c>
      <c r="F272" s="111">
        <f>F273+F274</f>
        <v>1000</v>
      </c>
    </row>
    <row r="273" spans="1:6" ht="25.5">
      <c r="A273" s="143" t="s">
        <v>159</v>
      </c>
      <c r="B273" s="144" t="s">
        <v>64</v>
      </c>
      <c r="C273" s="182" t="s">
        <v>383</v>
      </c>
      <c r="D273" s="111">
        <f>'Прил.№5'!F665</f>
        <v>960</v>
      </c>
      <c r="E273" s="111">
        <f>'Прил.№5'!G665</f>
        <v>960</v>
      </c>
      <c r="F273" s="111">
        <f>'Прил.№5'!H665</f>
        <v>960</v>
      </c>
    </row>
    <row r="274" spans="1:6" ht="12.75">
      <c r="A274" s="153" t="s">
        <v>159</v>
      </c>
      <c r="B274" s="154" t="s">
        <v>93</v>
      </c>
      <c r="C274" s="155" t="s">
        <v>94</v>
      </c>
      <c r="D274" s="111">
        <f>'Прил.№5'!F666</f>
        <v>40</v>
      </c>
      <c r="E274" s="111">
        <f>'Прил.№5'!G666</f>
        <v>40</v>
      </c>
      <c r="F274" s="111">
        <f>'Прил.№5'!H666</f>
        <v>40</v>
      </c>
    </row>
    <row r="275" spans="1:6" ht="25.5">
      <c r="A275" s="143" t="s">
        <v>152</v>
      </c>
      <c r="B275" s="144"/>
      <c r="C275" s="145" t="s">
        <v>414</v>
      </c>
      <c r="D275" s="111">
        <f>D276</f>
        <v>6322.5</v>
      </c>
      <c r="E275" s="111">
        <f aca="true" t="shared" si="49" ref="E275:F278">E276</f>
        <v>6400</v>
      </c>
      <c r="F275" s="111">
        <f t="shared" si="49"/>
        <v>6400</v>
      </c>
    </row>
    <row r="276" spans="1:6" ht="25.5">
      <c r="A276" s="143" t="s">
        <v>153</v>
      </c>
      <c r="B276" s="144"/>
      <c r="C276" s="145" t="s">
        <v>415</v>
      </c>
      <c r="D276" s="111">
        <f>D277</f>
        <v>6322.5</v>
      </c>
      <c r="E276" s="111">
        <f t="shared" si="49"/>
        <v>6400</v>
      </c>
      <c r="F276" s="111">
        <f t="shared" si="49"/>
        <v>6400</v>
      </c>
    </row>
    <row r="277" spans="1:6" ht="12.75">
      <c r="A277" s="143" t="s">
        <v>154</v>
      </c>
      <c r="B277" s="144"/>
      <c r="C277" s="133" t="s">
        <v>670</v>
      </c>
      <c r="D277" s="111">
        <f>D278+D280</f>
        <v>6322.5</v>
      </c>
      <c r="E277" s="111">
        <f>E278+E280</f>
        <v>6400</v>
      </c>
      <c r="F277" s="111">
        <f>F278+F280</f>
        <v>6400</v>
      </c>
    </row>
    <row r="278" spans="1:6" ht="25.5">
      <c r="A278" s="143" t="s">
        <v>155</v>
      </c>
      <c r="B278" s="144"/>
      <c r="C278" s="145" t="s">
        <v>416</v>
      </c>
      <c r="D278" s="111">
        <f>D279</f>
        <v>6322.5</v>
      </c>
      <c r="E278" s="111">
        <f t="shared" si="49"/>
        <v>6400</v>
      </c>
      <c r="F278" s="111">
        <f t="shared" si="49"/>
        <v>6400</v>
      </c>
    </row>
    <row r="279" spans="1:6" ht="23.25" customHeight="1">
      <c r="A279" s="143" t="s">
        <v>155</v>
      </c>
      <c r="B279" s="144" t="s">
        <v>95</v>
      </c>
      <c r="C279" s="145" t="s">
        <v>393</v>
      </c>
      <c r="D279" s="111">
        <f>'Прил.№5'!F656</f>
        <v>6322.5</v>
      </c>
      <c r="E279" s="111">
        <f>'Прил.№5'!G656</f>
        <v>6400</v>
      </c>
      <c r="F279" s="111">
        <f>'Прил.№5'!H656</f>
        <v>6400</v>
      </c>
    </row>
    <row r="280" spans="1:6" ht="12.75" hidden="1">
      <c r="A280" s="131" t="s">
        <v>590</v>
      </c>
      <c r="B280" s="132"/>
      <c r="C280" s="156" t="s">
        <v>489</v>
      </c>
      <c r="D280" s="111">
        <f>D281</f>
        <v>0</v>
      </c>
      <c r="E280" s="111">
        <f>E281</f>
        <v>0</v>
      </c>
      <c r="F280" s="111">
        <f>F281</f>
        <v>0</v>
      </c>
    </row>
    <row r="281" spans="1:6" ht="25.5" hidden="1">
      <c r="A281" s="131" t="s">
        <v>590</v>
      </c>
      <c r="B281" s="132" t="s">
        <v>95</v>
      </c>
      <c r="C281" s="129" t="s">
        <v>325</v>
      </c>
      <c r="D281" s="111">
        <f>'Прил.№5'!F658</f>
        <v>0</v>
      </c>
      <c r="E281" s="111">
        <f>'Прил.№5'!G658</f>
        <v>0</v>
      </c>
      <c r="F281" s="111">
        <f>'Прил.№5'!H658</f>
        <v>0</v>
      </c>
    </row>
    <row r="282" spans="1:6" ht="25.5">
      <c r="A282" s="157" t="s">
        <v>201</v>
      </c>
      <c r="B282" s="9"/>
      <c r="C282" s="141" t="s">
        <v>679</v>
      </c>
      <c r="D282" s="142">
        <f>D283+D306</f>
        <v>8091.12</v>
      </c>
      <c r="E282" s="142">
        <f>E283+E306</f>
        <v>2373.7</v>
      </c>
      <c r="F282" s="142">
        <f>F283+F306</f>
        <v>2373.7</v>
      </c>
    </row>
    <row r="283" spans="1:6" ht="12.75">
      <c r="A283" s="131" t="s">
        <v>202</v>
      </c>
      <c r="B283" s="158"/>
      <c r="C283" s="134" t="s">
        <v>349</v>
      </c>
      <c r="D283" s="111">
        <f>D284+D292</f>
        <v>7183.41</v>
      </c>
      <c r="E283" s="111">
        <f>E284+E292</f>
        <v>1130</v>
      </c>
      <c r="F283" s="111">
        <f>F284+F292</f>
        <v>1130</v>
      </c>
    </row>
    <row r="284" spans="1:6" ht="25.5">
      <c r="A284" s="131" t="s">
        <v>203</v>
      </c>
      <c r="B284" s="159"/>
      <c r="C284" s="129" t="s">
        <v>120</v>
      </c>
      <c r="D284" s="111">
        <f>D285</f>
        <v>124</v>
      </c>
      <c r="E284" s="111">
        <f>E285</f>
        <v>60</v>
      </c>
      <c r="F284" s="111">
        <f>F285</f>
        <v>60</v>
      </c>
    </row>
    <row r="285" spans="1:6" ht="12.75">
      <c r="A285" s="131" t="s">
        <v>204</v>
      </c>
      <c r="B285" s="159"/>
      <c r="C285" s="133" t="s">
        <v>670</v>
      </c>
      <c r="D285" s="111">
        <f>D286+D288+D290</f>
        <v>124</v>
      </c>
      <c r="E285" s="111">
        <f>E286+E288+E290</f>
        <v>60</v>
      </c>
      <c r="F285" s="111">
        <f>F286+F288+F290</f>
        <v>60</v>
      </c>
    </row>
    <row r="286" spans="1:6" ht="38.25">
      <c r="A286" s="131" t="s">
        <v>205</v>
      </c>
      <c r="B286" s="159"/>
      <c r="C286" s="129" t="s">
        <v>121</v>
      </c>
      <c r="D286" s="111">
        <f>D287</f>
        <v>94</v>
      </c>
      <c r="E286" s="111">
        <f>E287</f>
        <v>30</v>
      </c>
      <c r="F286" s="111">
        <f>F287</f>
        <v>30</v>
      </c>
    </row>
    <row r="287" spans="1:6" ht="25.5">
      <c r="A287" s="131" t="s">
        <v>205</v>
      </c>
      <c r="B287" s="132" t="s">
        <v>64</v>
      </c>
      <c r="C287" s="129" t="s">
        <v>381</v>
      </c>
      <c r="D287" s="111">
        <f>'Прил.№5'!F461</f>
        <v>94</v>
      </c>
      <c r="E287" s="111">
        <f>'Прил.№5'!G461</f>
        <v>30</v>
      </c>
      <c r="F287" s="111">
        <f>'Прил.№5'!H461</f>
        <v>30</v>
      </c>
    </row>
    <row r="288" spans="1:6" ht="25.5">
      <c r="A288" s="131" t="s">
        <v>206</v>
      </c>
      <c r="B288" s="159"/>
      <c r="C288" s="133" t="s">
        <v>791</v>
      </c>
      <c r="D288" s="111">
        <f>D289</f>
        <v>30</v>
      </c>
      <c r="E288" s="111">
        <f>E289</f>
        <v>30</v>
      </c>
      <c r="F288" s="111">
        <f>F289</f>
        <v>30</v>
      </c>
    </row>
    <row r="289" spans="1:6" ht="24" customHeight="1">
      <c r="A289" s="131" t="s">
        <v>206</v>
      </c>
      <c r="B289" s="132" t="s">
        <v>64</v>
      </c>
      <c r="C289" s="129" t="s">
        <v>381</v>
      </c>
      <c r="D289" s="111">
        <f>'Прил.№5'!F463</f>
        <v>30</v>
      </c>
      <c r="E289" s="111">
        <f>'Прил.№5'!G463</f>
        <v>30</v>
      </c>
      <c r="F289" s="111">
        <f>'Прил.№5'!H463</f>
        <v>30</v>
      </c>
    </row>
    <row r="290" spans="1:6" ht="38.25" hidden="1">
      <c r="A290" s="131" t="s">
        <v>238</v>
      </c>
      <c r="B290" s="132"/>
      <c r="C290" s="133" t="s">
        <v>239</v>
      </c>
      <c r="D290" s="111">
        <f>D291</f>
        <v>0</v>
      </c>
      <c r="E290" s="111">
        <f>E291</f>
        <v>0</v>
      </c>
      <c r="F290" s="111">
        <f>F291</f>
        <v>0</v>
      </c>
    </row>
    <row r="291" spans="1:6" ht="25.5" hidden="1">
      <c r="A291" s="131" t="s">
        <v>238</v>
      </c>
      <c r="B291" s="132" t="s">
        <v>64</v>
      </c>
      <c r="C291" s="129" t="s">
        <v>381</v>
      </c>
      <c r="D291" s="111">
        <f>'Прил.№5'!F465</f>
        <v>0</v>
      </c>
      <c r="E291" s="111">
        <f>'Прил.№5'!G465</f>
        <v>0</v>
      </c>
      <c r="F291" s="111">
        <f>'Прил.№5'!H465</f>
        <v>0</v>
      </c>
    </row>
    <row r="292" spans="1:6" ht="21.75" customHeight="1">
      <c r="A292" s="131" t="s">
        <v>207</v>
      </c>
      <c r="B292" s="159"/>
      <c r="C292" s="133" t="s">
        <v>122</v>
      </c>
      <c r="D292" s="111">
        <f>D293</f>
        <v>7059.41</v>
      </c>
      <c r="E292" s="111">
        <f>E293</f>
        <v>1070</v>
      </c>
      <c r="F292" s="111">
        <f>F293</f>
        <v>1070</v>
      </c>
    </row>
    <row r="293" spans="1:6" ht="21" customHeight="1">
      <c r="A293" s="131" t="s">
        <v>208</v>
      </c>
      <c r="B293" s="159"/>
      <c r="C293" s="133" t="s">
        <v>670</v>
      </c>
      <c r="D293" s="111">
        <f>D294+D296+D298+D300+D303</f>
        <v>7059.41</v>
      </c>
      <c r="E293" s="111">
        <f>E294+E296+E298+E300+E303</f>
        <v>1070</v>
      </c>
      <c r="F293" s="111">
        <f>F294+F296+F298+F300+F303</f>
        <v>1070</v>
      </c>
    </row>
    <row r="294" spans="1:6" ht="51" hidden="1">
      <c r="A294" s="131" t="s">
        <v>209</v>
      </c>
      <c r="B294" s="159"/>
      <c r="C294" s="133" t="s">
        <v>790</v>
      </c>
      <c r="D294" s="111">
        <f>D295</f>
        <v>0</v>
      </c>
      <c r="E294" s="111">
        <f>E295</f>
        <v>0</v>
      </c>
      <c r="F294" s="111">
        <f>F295</f>
        <v>0</v>
      </c>
    </row>
    <row r="295" spans="1:6" ht="25.5" hidden="1">
      <c r="A295" s="131" t="s">
        <v>209</v>
      </c>
      <c r="B295" s="132" t="s">
        <v>64</v>
      </c>
      <c r="C295" s="129" t="s">
        <v>381</v>
      </c>
      <c r="D295" s="111">
        <f>'Прил.№5'!F469</f>
        <v>0</v>
      </c>
      <c r="E295" s="111">
        <f>'Прил.№5'!G469</f>
        <v>0</v>
      </c>
      <c r="F295" s="111">
        <f>'Прил.№5'!H469</f>
        <v>0</v>
      </c>
    </row>
    <row r="296" spans="1:6" ht="25.5">
      <c r="A296" s="131" t="s">
        <v>475</v>
      </c>
      <c r="B296" s="132"/>
      <c r="C296" s="129" t="s">
        <v>709</v>
      </c>
      <c r="D296" s="111">
        <f>D297</f>
        <v>380</v>
      </c>
      <c r="E296" s="111">
        <f>E297</f>
        <v>370</v>
      </c>
      <c r="F296" s="111">
        <f>F297</f>
        <v>370</v>
      </c>
    </row>
    <row r="297" spans="1:6" ht="25.5">
      <c r="A297" s="131" t="s">
        <v>475</v>
      </c>
      <c r="B297" s="132" t="s">
        <v>64</v>
      </c>
      <c r="C297" s="129" t="s">
        <v>381</v>
      </c>
      <c r="D297" s="160">
        <f>'Прил.№5'!F503</f>
        <v>380</v>
      </c>
      <c r="E297" s="160">
        <f>'Прил.№5'!G503</f>
        <v>370</v>
      </c>
      <c r="F297" s="160">
        <f>'Прил.№5'!H503</f>
        <v>370</v>
      </c>
    </row>
    <row r="298" spans="1:6" s="118" customFormat="1" ht="12.75">
      <c r="A298" s="131" t="s">
        <v>482</v>
      </c>
      <c r="B298" s="132"/>
      <c r="C298" s="129" t="s">
        <v>476</v>
      </c>
      <c r="D298" s="161">
        <f>D299</f>
        <v>91</v>
      </c>
      <c r="E298" s="161">
        <f>E299</f>
        <v>100</v>
      </c>
      <c r="F298" s="161">
        <f>F299</f>
        <v>100</v>
      </c>
    </row>
    <row r="299" spans="1:6" s="118" customFormat="1" ht="25.5">
      <c r="A299" s="131" t="s">
        <v>482</v>
      </c>
      <c r="B299" s="132" t="s">
        <v>64</v>
      </c>
      <c r="C299" s="129" t="s">
        <v>381</v>
      </c>
      <c r="D299" s="161">
        <f>'Прил.№5'!F471</f>
        <v>91</v>
      </c>
      <c r="E299" s="161">
        <f>'Прил.№5'!G471</f>
        <v>100</v>
      </c>
      <c r="F299" s="161">
        <f>'Прил.№5'!H471</f>
        <v>100</v>
      </c>
    </row>
    <row r="300" spans="1:6" s="118" customFormat="1" ht="25.5">
      <c r="A300" s="131" t="s">
        <v>484</v>
      </c>
      <c r="B300" s="132"/>
      <c r="C300" s="129" t="s">
        <v>723</v>
      </c>
      <c r="D300" s="161">
        <f>D301+D302</f>
        <v>918.41</v>
      </c>
      <c r="E300" s="161">
        <f>E301</f>
        <v>600</v>
      </c>
      <c r="F300" s="161">
        <f>F301</f>
        <v>600</v>
      </c>
    </row>
    <row r="301" spans="1:6" s="118" customFormat="1" ht="25.5">
      <c r="A301" s="131" t="s">
        <v>484</v>
      </c>
      <c r="B301" s="132" t="s">
        <v>64</v>
      </c>
      <c r="C301" s="129" t="s">
        <v>381</v>
      </c>
      <c r="D301" s="161">
        <f>'Прил.№5'!F473+'Прил.№5'!F505</f>
        <v>903.41</v>
      </c>
      <c r="E301" s="161">
        <f>'Прил.№5'!G473+'Прил.№5'!G410</f>
        <v>600</v>
      </c>
      <c r="F301" s="161">
        <f>'Прил.№5'!H473+'Прил.№5'!H410</f>
        <v>600</v>
      </c>
    </row>
    <row r="302" spans="1:6" s="118" customFormat="1" ht="12.75">
      <c r="A302" s="131" t="s">
        <v>484</v>
      </c>
      <c r="B302" s="132" t="s">
        <v>93</v>
      </c>
      <c r="C302" s="133" t="s">
        <v>94</v>
      </c>
      <c r="D302" s="161">
        <f>'Прил.№5'!F474</f>
        <v>15</v>
      </c>
      <c r="E302" s="161">
        <f>'Прил.№5'!G474</f>
        <v>0</v>
      </c>
      <c r="F302" s="161">
        <f>'Прил.№5'!H474</f>
        <v>0</v>
      </c>
    </row>
    <row r="303" spans="1:6" s="118" customFormat="1" ht="12.75">
      <c r="A303" s="131" t="s">
        <v>857</v>
      </c>
      <c r="B303" s="132"/>
      <c r="C303" s="129" t="s">
        <v>860</v>
      </c>
      <c r="D303" s="161">
        <f>D305+D304</f>
        <v>5670</v>
      </c>
      <c r="E303" s="161">
        <f>E305+E304</f>
        <v>0</v>
      </c>
      <c r="F303" s="161">
        <f>F305+F304</f>
        <v>0</v>
      </c>
    </row>
    <row r="304" spans="1:6" s="118" customFormat="1" ht="25.5">
      <c r="A304" s="131" t="s">
        <v>857</v>
      </c>
      <c r="B304" s="132" t="s">
        <v>64</v>
      </c>
      <c r="C304" s="129" t="s">
        <v>381</v>
      </c>
      <c r="D304" s="161">
        <f>'Прил.№5'!F85</f>
        <v>5670</v>
      </c>
      <c r="E304" s="161">
        <f>'Прил.№5'!G85</f>
        <v>0</v>
      </c>
      <c r="F304" s="161">
        <f>'Прил.№5'!H85</f>
        <v>0</v>
      </c>
    </row>
    <row r="305" spans="1:6" s="118" customFormat="1" ht="25.5">
      <c r="A305" s="131" t="s">
        <v>857</v>
      </c>
      <c r="B305" s="132" t="s">
        <v>219</v>
      </c>
      <c r="C305" s="133" t="s">
        <v>248</v>
      </c>
      <c r="D305" s="161">
        <f>'Прил.№5'!F476</f>
        <v>0</v>
      </c>
      <c r="E305" s="161">
        <f>'Прил.№5'!G476</f>
        <v>0</v>
      </c>
      <c r="F305" s="161">
        <f>'Прил.№5'!H476</f>
        <v>0</v>
      </c>
    </row>
    <row r="306" spans="1:6" s="118" customFormat="1" ht="12.75">
      <c r="A306" s="131" t="s">
        <v>210</v>
      </c>
      <c r="B306" s="162"/>
      <c r="C306" s="134" t="s">
        <v>123</v>
      </c>
      <c r="D306" s="161">
        <f>D307+D317</f>
        <v>907.71</v>
      </c>
      <c r="E306" s="161">
        <f>E307+E317</f>
        <v>1243.7</v>
      </c>
      <c r="F306" s="161">
        <f>F307+F317</f>
        <v>1243.7</v>
      </c>
    </row>
    <row r="307" spans="1:6" s="118" customFormat="1" ht="38.25">
      <c r="A307" s="131" t="s">
        <v>211</v>
      </c>
      <c r="B307" s="159"/>
      <c r="C307" s="129" t="s">
        <v>833</v>
      </c>
      <c r="D307" s="161">
        <f>D308</f>
        <v>107.71000000000001</v>
      </c>
      <c r="E307" s="161">
        <f>E308</f>
        <v>77.16</v>
      </c>
      <c r="F307" s="161">
        <f>F308</f>
        <v>77.16</v>
      </c>
    </row>
    <row r="308" spans="1:6" s="118" customFormat="1" ht="12.75">
      <c r="A308" s="131" t="s">
        <v>212</v>
      </c>
      <c r="B308" s="159"/>
      <c r="C308" s="133" t="s">
        <v>670</v>
      </c>
      <c r="D308" s="161">
        <f>D309+D311+D313+D315</f>
        <v>107.71000000000001</v>
      </c>
      <c r="E308" s="161">
        <f>E309+E311+E313+E315</f>
        <v>77.16</v>
      </c>
      <c r="F308" s="161">
        <f>F309+F311+F313+F315</f>
        <v>77.16</v>
      </c>
    </row>
    <row r="309" spans="1:6" ht="25.5">
      <c r="A309" s="131" t="s">
        <v>213</v>
      </c>
      <c r="B309" s="159"/>
      <c r="C309" s="129" t="s">
        <v>166</v>
      </c>
      <c r="D309" s="163">
        <f>D310</f>
        <v>37.2</v>
      </c>
      <c r="E309" s="163">
        <f>E310</f>
        <v>17.16</v>
      </c>
      <c r="F309" s="163">
        <f>F310</f>
        <v>17.16</v>
      </c>
    </row>
    <row r="310" spans="1:6" ht="25.5">
      <c r="A310" s="131" t="s">
        <v>213</v>
      </c>
      <c r="B310" s="132" t="s">
        <v>64</v>
      </c>
      <c r="C310" s="129" t="s">
        <v>381</v>
      </c>
      <c r="D310" s="111">
        <f>'Прил.№5'!F481</f>
        <v>37.2</v>
      </c>
      <c r="E310" s="111">
        <f>'Прил.№5'!G481</f>
        <v>17.16</v>
      </c>
      <c r="F310" s="111">
        <f>'Прил.№5'!H481</f>
        <v>17.16</v>
      </c>
    </row>
    <row r="311" spans="1:6" ht="25.5">
      <c r="A311" s="131" t="s">
        <v>214</v>
      </c>
      <c r="B311" s="159"/>
      <c r="C311" s="129" t="s">
        <v>791</v>
      </c>
      <c r="D311" s="111">
        <f>D312</f>
        <v>10</v>
      </c>
      <c r="E311" s="111">
        <f>E312</f>
        <v>10</v>
      </c>
      <c r="F311" s="111">
        <f>F312</f>
        <v>10</v>
      </c>
    </row>
    <row r="312" spans="1:6" ht="25.5">
      <c r="A312" s="131" t="s">
        <v>214</v>
      </c>
      <c r="B312" s="132" t="s">
        <v>64</v>
      </c>
      <c r="C312" s="129" t="s">
        <v>381</v>
      </c>
      <c r="D312" s="111">
        <f>'Прил.№5'!F483</f>
        <v>10</v>
      </c>
      <c r="E312" s="111">
        <f>'Прил.№5'!G483</f>
        <v>10</v>
      </c>
      <c r="F312" s="111">
        <f>'Прил.№5'!H483</f>
        <v>10</v>
      </c>
    </row>
    <row r="313" spans="1:6" ht="12.75">
      <c r="A313" s="131" t="s">
        <v>503</v>
      </c>
      <c r="B313" s="132"/>
      <c r="C313" s="129" t="s">
        <v>504</v>
      </c>
      <c r="D313" s="111">
        <f>D314</f>
        <v>40</v>
      </c>
      <c r="E313" s="111">
        <f>E314</f>
        <v>50</v>
      </c>
      <c r="F313" s="111">
        <f>F314</f>
        <v>50</v>
      </c>
    </row>
    <row r="314" spans="1:6" ht="25.5">
      <c r="A314" s="131" t="s">
        <v>503</v>
      </c>
      <c r="B314" s="132" t="s">
        <v>64</v>
      </c>
      <c r="C314" s="129" t="s">
        <v>381</v>
      </c>
      <c r="D314" s="111">
        <f>'Прил.№5'!F485</f>
        <v>40</v>
      </c>
      <c r="E314" s="111">
        <f>'Прил.№5'!G485</f>
        <v>50</v>
      </c>
      <c r="F314" s="111">
        <f>'Прил.№5'!H485</f>
        <v>50</v>
      </c>
    </row>
    <row r="315" spans="1:6" ht="12.75">
      <c r="A315" s="131" t="s">
        <v>645</v>
      </c>
      <c r="B315" s="132"/>
      <c r="C315" s="129" t="s">
        <v>646</v>
      </c>
      <c r="D315" s="111">
        <f>D316</f>
        <v>20.51</v>
      </c>
      <c r="E315" s="111">
        <f>E316</f>
        <v>0</v>
      </c>
      <c r="F315" s="111">
        <f>F316</f>
        <v>0</v>
      </c>
    </row>
    <row r="316" spans="1:6" ht="12.75">
      <c r="A316" s="131" t="s">
        <v>645</v>
      </c>
      <c r="B316" s="132" t="s">
        <v>93</v>
      </c>
      <c r="C316" s="133" t="s">
        <v>94</v>
      </c>
      <c r="D316" s="111">
        <f>'Прил.№5'!F487</f>
        <v>20.51</v>
      </c>
      <c r="E316" s="111">
        <f>'Прил.№5'!G487</f>
        <v>0</v>
      </c>
      <c r="F316" s="111">
        <f>'Прил.№5'!H487</f>
        <v>0</v>
      </c>
    </row>
    <row r="317" spans="1:6" ht="25.5">
      <c r="A317" s="131" t="s">
        <v>809</v>
      </c>
      <c r="B317" s="132"/>
      <c r="C317" s="133" t="s">
        <v>810</v>
      </c>
      <c r="D317" s="111">
        <f>D318</f>
        <v>800</v>
      </c>
      <c r="E317" s="111">
        <f aca="true" t="shared" si="50" ref="E317:F319">E318</f>
        <v>1166.54</v>
      </c>
      <c r="F317" s="111">
        <f t="shared" si="50"/>
        <v>1166.54</v>
      </c>
    </row>
    <row r="318" spans="1:6" ht="38.25">
      <c r="A318" s="131" t="s">
        <v>811</v>
      </c>
      <c r="B318" s="132"/>
      <c r="C318" s="133" t="s">
        <v>318</v>
      </c>
      <c r="D318" s="111">
        <f>D319</f>
        <v>800</v>
      </c>
      <c r="E318" s="111">
        <f t="shared" si="50"/>
        <v>1166.54</v>
      </c>
      <c r="F318" s="111">
        <f t="shared" si="50"/>
        <v>1166.54</v>
      </c>
    </row>
    <row r="319" spans="1:6" ht="25.5">
      <c r="A319" s="131" t="s">
        <v>812</v>
      </c>
      <c r="B319" s="132"/>
      <c r="C319" s="133" t="s">
        <v>813</v>
      </c>
      <c r="D319" s="111">
        <f>D320</f>
        <v>800</v>
      </c>
      <c r="E319" s="111">
        <f t="shared" si="50"/>
        <v>1166.54</v>
      </c>
      <c r="F319" s="111">
        <f t="shared" si="50"/>
        <v>1166.54</v>
      </c>
    </row>
    <row r="320" spans="1:6" ht="25.5">
      <c r="A320" s="131" t="s">
        <v>812</v>
      </c>
      <c r="B320" s="132" t="s">
        <v>64</v>
      </c>
      <c r="C320" s="129" t="s">
        <v>381</v>
      </c>
      <c r="D320" s="111">
        <f>'Прил.№5'!F495</f>
        <v>800</v>
      </c>
      <c r="E320" s="111">
        <f>'Прил.№5'!G495</f>
        <v>1166.54</v>
      </c>
      <c r="F320" s="111">
        <f>'Прил.№5'!H495</f>
        <v>1166.54</v>
      </c>
    </row>
    <row r="321" spans="1:6" ht="25.5">
      <c r="A321" s="139" t="s">
        <v>173</v>
      </c>
      <c r="B321" s="140"/>
      <c r="C321" s="141" t="s">
        <v>710</v>
      </c>
      <c r="D321" s="142">
        <f>D322+D356+D379+D386+D399</f>
        <v>63776.3</v>
      </c>
      <c r="E321" s="142">
        <f>E322+E356+E379+E386+E399</f>
        <v>63437</v>
      </c>
      <c r="F321" s="142">
        <f>F322+F356+F379+F386+F399</f>
        <v>63437</v>
      </c>
    </row>
    <row r="322" spans="1:6" ht="25.5">
      <c r="A322" s="143" t="s">
        <v>131</v>
      </c>
      <c r="B322" s="144"/>
      <c r="C322" s="134" t="s">
        <v>712</v>
      </c>
      <c r="D322" s="111">
        <f>D323+D345</f>
        <v>29996.8</v>
      </c>
      <c r="E322" s="111">
        <f>E323+E345</f>
        <v>29733</v>
      </c>
      <c r="F322" s="111">
        <f>F323+F345</f>
        <v>29733</v>
      </c>
    </row>
    <row r="323" spans="1:6" ht="12.75">
      <c r="A323" s="143" t="s">
        <v>132</v>
      </c>
      <c r="B323" s="144"/>
      <c r="C323" s="145" t="s">
        <v>417</v>
      </c>
      <c r="D323" s="111">
        <f>D330+D324+D341+D350</f>
        <v>29627.8</v>
      </c>
      <c r="E323" s="111">
        <f>E330+E324+E341+E350</f>
        <v>29733</v>
      </c>
      <c r="F323" s="111">
        <f>F330+F324+F341+F350</f>
        <v>29733</v>
      </c>
    </row>
    <row r="324" spans="1:6" ht="25.5">
      <c r="A324" s="131" t="s">
        <v>533</v>
      </c>
      <c r="B324" s="132"/>
      <c r="C324" s="133" t="s">
        <v>262</v>
      </c>
      <c r="D324" s="111">
        <f>D325+D328</f>
        <v>11516</v>
      </c>
      <c r="E324" s="111">
        <f>E325+E328</f>
        <v>11516</v>
      </c>
      <c r="F324" s="111">
        <f>F325+F328</f>
        <v>11516</v>
      </c>
    </row>
    <row r="325" spans="1:6" ht="25.5">
      <c r="A325" s="131" t="s">
        <v>541</v>
      </c>
      <c r="B325" s="132"/>
      <c r="C325" s="133" t="s">
        <v>534</v>
      </c>
      <c r="D325" s="111">
        <f>D326+D327</f>
        <v>11516</v>
      </c>
      <c r="E325" s="111">
        <f>E326+E327</f>
        <v>11516</v>
      </c>
      <c r="F325" s="111">
        <f>F326+F327</f>
        <v>11516</v>
      </c>
    </row>
    <row r="326" spans="1:6" ht="51">
      <c r="A326" s="131" t="s">
        <v>541</v>
      </c>
      <c r="B326" s="132" t="s">
        <v>62</v>
      </c>
      <c r="C326" s="129" t="s">
        <v>63</v>
      </c>
      <c r="D326" s="111">
        <f>'Прил.№5'!F565</f>
        <v>6900</v>
      </c>
      <c r="E326" s="111">
        <f>'Прил.№5'!G565</f>
        <v>6900</v>
      </c>
      <c r="F326" s="111">
        <f>'Прил.№5'!H565</f>
        <v>6900</v>
      </c>
    </row>
    <row r="327" spans="1:6" ht="33.75" customHeight="1">
      <c r="A327" s="131" t="s">
        <v>541</v>
      </c>
      <c r="B327" s="132" t="s">
        <v>95</v>
      </c>
      <c r="C327" s="129" t="s">
        <v>325</v>
      </c>
      <c r="D327" s="111">
        <f>'Прил.№5'!F566</f>
        <v>4616</v>
      </c>
      <c r="E327" s="111">
        <f>'Прил.№5'!G566</f>
        <v>4616</v>
      </c>
      <c r="F327" s="111">
        <f>'Прил.№5'!H566</f>
        <v>4616</v>
      </c>
    </row>
    <row r="328" spans="1:6" ht="25.5" hidden="1">
      <c r="A328" s="131" t="s">
        <v>871</v>
      </c>
      <c r="B328" s="132"/>
      <c r="C328" s="133" t="s">
        <v>527</v>
      </c>
      <c r="D328" s="111">
        <f>D329</f>
        <v>0</v>
      </c>
      <c r="E328" s="111">
        <f>E329</f>
        <v>0</v>
      </c>
      <c r="F328" s="111">
        <f>F329</f>
        <v>0</v>
      </c>
    </row>
    <row r="329" spans="1:6" ht="25.5" hidden="1">
      <c r="A329" s="131" t="s">
        <v>871</v>
      </c>
      <c r="B329" s="132" t="s">
        <v>64</v>
      </c>
      <c r="C329" s="129" t="s">
        <v>381</v>
      </c>
      <c r="D329" s="111">
        <f>'Прил.№5'!F568</f>
        <v>0</v>
      </c>
      <c r="E329" s="111">
        <f>'Прил.№5'!G568</f>
        <v>0</v>
      </c>
      <c r="F329" s="111">
        <f>'Прил.№5'!H568</f>
        <v>0</v>
      </c>
    </row>
    <row r="330" spans="1:6" ht="18.75" customHeight="1">
      <c r="A330" s="143" t="s">
        <v>133</v>
      </c>
      <c r="B330" s="144"/>
      <c r="C330" s="133" t="s">
        <v>670</v>
      </c>
      <c r="D330" s="111">
        <f>D331+D333+D337+D339</f>
        <v>17981</v>
      </c>
      <c r="E330" s="111">
        <f>E331+E333+E337+E339</f>
        <v>18101</v>
      </c>
      <c r="F330" s="111">
        <f>F331+F333+F337+F339</f>
        <v>18101</v>
      </c>
    </row>
    <row r="331" spans="1:6" ht="38.25">
      <c r="A331" s="143" t="s">
        <v>134</v>
      </c>
      <c r="B331" s="144"/>
      <c r="C331" s="145" t="s">
        <v>418</v>
      </c>
      <c r="D331" s="111">
        <f>D332</f>
        <v>7866.5</v>
      </c>
      <c r="E331" s="111">
        <f>E332</f>
        <v>7953</v>
      </c>
      <c r="F331" s="111">
        <f>F332</f>
        <v>7953</v>
      </c>
    </row>
    <row r="332" spans="1:6" ht="25.5">
      <c r="A332" s="143" t="s">
        <v>134</v>
      </c>
      <c r="B332" s="144" t="s">
        <v>95</v>
      </c>
      <c r="C332" s="145" t="s">
        <v>393</v>
      </c>
      <c r="D332" s="111">
        <f>'Прил.№5'!F571</f>
        <v>7866.5</v>
      </c>
      <c r="E332" s="111">
        <f>'Прил.№5'!G571</f>
        <v>7953</v>
      </c>
      <c r="F332" s="111">
        <f>'Прил.№5'!H571</f>
        <v>7953</v>
      </c>
    </row>
    <row r="333" spans="1:6" ht="38.25">
      <c r="A333" s="143" t="s">
        <v>135</v>
      </c>
      <c r="B333" s="144"/>
      <c r="C333" s="145" t="s">
        <v>419</v>
      </c>
      <c r="D333" s="111">
        <f>D334+D335+D336</f>
        <v>10049.2</v>
      </c>
      <c r="E333" s="111">
        <f>E334+E335+E336</f>
        <v>10148</v>
      </c>
      <c r="F333" s="111">
        <f>F334+F335+F336</f>
        <v>10148</v>
      </c>
    </row>
    <row r="334" spans="1:6" ht="51">
      <c r="A334" s="143" t="s">
        <v>135</v>
      </c>
      <c r="B334" s="144" t="s">
        <v>62</v>
      </c>
      <c r="C334" s="145" t="s">
        <v>386</v>
      </c>
      <c r="D334" s="111">
        <f>'Прил.№5'!F575</f>
        <v>5632.4</v>
      </c>
      <c r="E334" s="111">
        <f>'Прил.№5'!G575</f>
        <v>5633</v>
      </c>
      <c r="F334" s="111">
        <f>'Прил.№5'!H575</f>
        <v>5633</v>
      </c>
    </row>
    <row r="335" spans="1:6" ht="25.5">
      <c r="A335" s="143" t="s">
        <v>135</v>
      </c>
      <c r="B335" s="144" t="s">
        <v>64</v>
      </c>
      <c r="C335" s="145" t="s">
        <v>383</v>
      </c>
      <c r="D335" s="111">
        <f>'Прил.№5'!F576</f>
        <v>4401.8</v>
      </c>
      <c r="E335" s="111">
        <f>'Прил.№5'!G576</f>
        <v>4500</v>
      </c>
      <c r="F335" s="111">
        <f>'Прил.№5'!H576</f>
        <v>4500</v>
      </c>
    </row>
    <row r="336" spans="1:6" ht="12.75">
      <c r="A336" s="143" t="s">
        <v>135</v>
      </c>
      <c r="B336" s="144" t="s">
        <v>93</v>
      </c>
      <c r="C336" s="145" t="s">
        <v>387</v>
      </c>
      <c r="D336" s="111">
        <f>'Прил.№5'!F577</f>
        <v>15</v>
      </c>
      <c r="E336" s="111">
        <f>'Прил.№5'!G577</f>
        <v>15</v>
      </c>
      <c r="F336" s="111">
        <f>'Прил.№5'!H577</f>
        <v>15</v>
      </c>
    </row>
    <row r="337" spans="1:6" ht="12.75">
      <c r="A337" s="131" t="s">
        <v>124</v>
      </c>
      <c r="B337" s="132"/>
      <c r="C337" s="129" t="s">
        <v>125</v>
      </c>
      <c r="D337" s="111">
        <f>D338</f>
        <v>65.3</v>
      </c>
      <c r="E337" s="111">
        <f>E338</f>
        <v>0</v>
      </c>
      <c r="F337" s="111">
        <f>F338</f>
        <v>0</v>
      </c>
    </row>
    <row r="338" spans="1:6" ht="25.5">
      <c r="A338" s="131" t="s">
        <v>124</v>
      </c>
      <c r="B338" s="132" t="s">
        <v>95</v>
      </c>
      <c r="C338" s="129" t="s">
        <v>325</v>
      </c>
      <c r="D338" s="111">
        <f>'Прил.№5'!F573</f>
        <v>65.3</v>
      </c>
      <c r="E338" s="111">
        <f>'Прил.№5'!G573</f>
        <v>0</v>
      </c>
      <c r="F338" s="111">
        <f>'Прил.№5'!H573</f>
        <v>0</v>
      </c>
    </row>
    <row r="339" spans="1:6" ht="12.75">
      <c r="A339" s="131" t="s">
        <v>848</v>
      </c>
      <c r="B339" s="132"/>
      <c r="C339" s="129" t="s">
        <v>849</v>
      </c>
      <c r="D339" s="111">
        <f>D340</f>
        <v>0</v>
      </c>
      <c r="E339" s="111">
        <f>E340</f>
        <v>0</v>
      </c>
      <c r="F339" s="111">
        <f>F340</f>
        <v>0</v>
      </c>
    </row>
    <row r="340" spans="1:6" ht="25.5">
      <c r="A340" s="131" t="s">
        <v>848</v>
      </c>
      <c r="B340" s="132" t="s">
        <v>219</v>
      </c>
      <c r="C340" s="133" t="s">
        <v>248</v>
      </c>
      <c r="D340" s="111">
        <f>'Прил.№5'!F297</f>
        <v>0</v>
      </c>
      <c r="E340" s="111">
        <f>'Прил.№5'!G297</f>
        <v>0</v>
      </c>
      <c r="F340" s="111">
        <f>'Прил.№5'!H297</f>
        <v>0</v>
      </c>
    </row>
    <row r="341" spans="1:6" ht="38.25">
      <c r="A341" s="131" t="s">
        <v>542</v>
      </c>
      <c r="B341" s="132"/>
      <c r="C341" s="129" t="s">
        <v>299</v>
      </c>
      <c r="D341" s="111">
        <f>D342</f>
        <v>129</v>
      </c>
      <c r="E341" s="111">
        <f>E342</f>
        <v>116</v>
      </c>
      <c r="F341" s="111">
        <f>F342</f>
        <v>116</v>
      </c>
    </row>
    <row r="342" spans="1:6" ht="38.25">
      <c r="A342" s="131" t="s">
        <v>543</v>
      </c>
      <c r="B342" s="132"/>
      <c r="C342" s="133" t="s">
        <v>544</v>
      </c>
      <c r="D342" s="111">
        <f>D343+D344</f>
        <v>129</v>
      </c>
      <c r="E342" s="111">
        <f>E343+E344</f>
        <v>116</v>
      </c>
      <c r="F342" s="111">
        <f>F343+F344</f>
        <v>116</v>
      </c>
    </row>
    <row r="343" spans="1:6" ht="51">
      <c r="A343" s="131" t="s">
        <v>543</v>
      </c>
      <c r="B343" s="132" t="s">
        <v>62</v>
      </c>
      <c r="C343" s="129" t="s">
        <v>63</v>
      </c>
      <c r="D343" s="111">
        <f>'Прил.№5'!F580</f>
        <v>69</v>
      </c>
      <c r="E343" s="111">
        <f>'Прил.№5'!G580</f>
        <v>69</v>
      </c>
      <c r="F343" s="111">
        <f>'Прил.№5'!H580</f>
        <v>69</v>
      </c>
    </row>
    <row r="344" spans="1:6" ht="25.5">
      <c r="A344" s="131" t="s">
        <v>543</v>
      </c>
      <c r="B344" s="132" t="s">
        <v>95</v>
      </c>
      <c r="C344" s="129" t="s">
        <v>325</v>
      </c>
      <c r="D344" s="111">
        <f>'Прил.№5'!F581</f>
        <v>60</v>
      </c>
      <c r="E344" s="111">
        <f>'Прил.№5'!G581</f>
        <v>47</v>
      </c>
      <c r="F344" s="111">
        <f>'Прил.№5'!H581</f>
        <v>47</v>
      </c>
    </row>
    <row r="345" spans="1:6" ht="25.5">
      <c r="A345" s="131" t="s">
        <v>914</v>
      </c>
      <c r="B345" s="132"/>
      <c r="C345" s="133" t="s">
        <v>917</v>
      </c>
      <c r="D345" s="111">
        <f aca="true" t="shared" si="51" ref="D345:F346">D346</f>
        <v>369</v>
      </c>
      <c r="E345" s="111">
        <f t="shared" si="51"/>
        <v>0</v>
      </c>
      <c r="F345" s="111">
        <f t="shared" si="51"/>
        <v>0</v>
      </c>
    </row>
    <row r="346" spans="1:6" ht="38.25">
      <c r="A346" s="131" t="s">
        <v>915</v>
      </c>
      <c r="B346" s="132"/>
      <c r="C346" s="133" t="s">
        <v>318</v>
      </c>
      <c r="D346" s="111">
        <f t="shared" si="51"/>
        <v>369</v>
      </c>
      <c r="E346" s="111">
        <f t="shared" si="51"/>
        <v>0</v>
      </c>
      <c r="F346" s="111">
        <f t="shared" si="51"/>
        <v>0</v>
      </c>
    </row>
    <row r="347" spans="1:6" ht="38.25">
      <c r="A347" s="131" t="s">
        <v>916</v>
      </c>
      <c r="B347" s="132"/>
      <c r="C347" s="133" t="s">
        <v>921</v>
      </c>
      <c r="D347" s="111">
        <f>D348+D349</f>
        <v>369</v>
      </c>
      <c r="E347" s="111">
        <f>E348+E349</f>
        <v>0</v>
      </c>
      <c r="F347" s="111">
        <f>F348+F349</f>
        <v>0</v>
      </c>
    </row>
    <row r="348" spans="1:6" ht="25.5">
      <c r="A348" s="131" t="s">
        <v>916</v>
      </c>
      <c r="B348" s="132" t="s">
        <v>64</v>
      </c>
      <c r="C348" s="129" t="s">
        <v>381</v>
      </c>
      <c r="D348" s="111">
        <f>'Прил.№5'!F585</f>
        <v>72</v>
      </c>
      <c r="E348" s="111">
        <f>'Прил.№5'!G585</f>
        <v>0</v>
      </c>
      <c r="F348" s="111">
        <f>'Прил.№5'!H585</f>
        <v>0</v>
      </c>
    </row>
    <row r="349" spans="1:6" ht="25.5">
      <c r="A349" s="131" t="s">
        <v>916</v>
      </c>
      <c r="B349" s="132" t="s">
        <v>95</v>
      </c>
      <c r="C349" s="129" t="s">
        <v>325</v>
      </c>
      <c r="D349" s="111">
        <f>'Прил.№5'!F586</f>
        <v>297</v>
      </c>
      <c r="E349" s="111">
        <f>'Прил.№5'!G586</f>
        <v>0</v>
      </c>
      <c r="F349" s="111">
        <f>'Прил.№5'!H586</f>
        <v>0</v>
      </c>
    </row>
    <row r="350" spans="1:6" ht="12.75">
      <c r="A350" s="131" t="s">
        <v>624</v>
      </c>
      <c r="B350" s="132"/>
      <c r="C350" s="129" t="s">
        <v>628</v>
      </c>
      <c r="D350" s="111">
        <f>D351</f>
        <v>1.7999999999999998</v>
      </c>
      <c r="E350" s="111">
        <f>E351</f>
        <v>0</v>
      </c>
      <c r="F350" s="111">
        <f>F351</f>
        <v>0</v>
      </c>
    </row>
    <row r="351" spans="1:6" ht="12.75">
      <c r="A351" s="131" t="s">
        <v>625</v>
      </c>
      <c r="B351" s="132"/>
      <c r="C351" s="129" t="s">
        <v>629</v>
      </c>
      <c r="D351" s="111">
        <f>D352+D354</f>
        <v>1.7999999999999998</v>
      </c>
      <c r="E351" s="111">
        <f>E352+E354</f>
        <v>0</v>
      </c>
      <c r="F351" s="111">
        <f>F352+F354</f>
        <v>0</v>
      </c>
    </row>
    <row r="352" spans="1:6" ht="38.25">
      <c r="A352" s="131" t="s">
        <v>626</v>
      </c>
      <c r="B352" s="132"/>
      <c r="C352" s="129" t="s">
        <v>863</v>
      </c>
      <c r="D352" s="111">
        <f>D353</f>
        <v>1.2</v>
      </c>
      <c r="E352" s="111">
        <f>E353</f>
        <v>0</v>
      </c>
      <c r="F352" s="111">
        <f>F353</f>
        <v>0</v>
      </c>
    </row>
    <row r="353" spans="1:6" ht="25.5">
      <c r="A353" s="131" t="s">
        <v>626</v>
      </c>
      <c r="B353" s="132" t="s">
        <v>64</v>
      </c>
      <c r="C353" s="129" t="s">
        <v>381</v>
      </c>
      <c r="D353" s="111">
        <f>'Прил.№5'!F590</f>
        <v>1.2</v>
      </c>
      <c r="E353" s="111">
        <f>'Прил.№5'!G590</f>
        <v>0</v>
      </c>
      <c r="F353" s="111">
        <f>'Прил.№5'!H590</f>
        <v>0</v>
      </c>
    </row>
    <row r="354" spans="1:6" ht="38.25">
      <c r="A354" s="131" t="s">
        <v>627</v>
      </c>
      <c r="B354" s="132"/>
      <c r="C354" s="129" t="s">
        <v>862</v>
      </c>
      <c r="D354" s="111">
        <f>D355</f>
        <v>0.6</v>
      </c>
      <c r="E354" s="111">
        <f>E355</f>
        <v>0</v>
      </c>
      <c r="F354" s="111">
        <f>F355</f>
        <v>0</v>
      </c>
    </row>
    <row r="355" spans="1:6" ht="51">
      <c r="A355" s="131" t="s">
        <v>627</v>
      </c>
      <c r="B355" s="132" t="s">
        <v>62</v>
      </c>
      <c r="C355" s="129" t="s">
        <v>63</v>
      </c>
      <c r="D355" s="111">
        <f>'Прил.№5'!F592</f>
        <v>0.6</v>
      </c>
      <c r="E355" s="111">
        <f>'Прил.№5'!G592</f>
        <v>0</v>
      </c>
      <c r="F355" s="111">
        <f>'Прил.№5'!H592</f>
        <v>0</v>
      </c>
    </row>
    <row r="356" spans="1:6" ht="12.75">
      <c r="A356" s="143" t="s">
        <v>136</v>
      </c>
      <c r="B356" s="144"/>
      <c r="C356" s="145" t="s">
        <v>421</v>
      </c>
      <c r="D356" s="111">
        <f>D357+D369</f>
        <v>14053.199999999999</v>
      </c>
      <c r="E356" s="111">
        <f>E357+E369</f>
        <v>14062</v>
      </c>
      <c r="F356" s="111">
        <f>F357+F369</f>
        <v>14062</v>
      </c>
    </row>
    <row r="357" spans="1:6" ht="12.75">
      <c r="A357" s="143" t="s">
        <v>137</v>
      </c>
      <c r="B357" s="144"/>
      <c r="C357" s="145" t="s">
        <v>422</v>
      </c>
      <c r="D357" s="111">
        <f>D361+D358+D366+D373</f>
        <v>14003.199999999999</v>
      </c>
      <c r="E357" s="111">
        <f>E361+E358+E366+E373</f>
        <v>14062</v>
      </c>
      <c r="F357" s="111">
        <f>F361+F358+F366+F373</f>
        <v>14062</v>
      </c>
    </row>
    <row r="358" spans="1:6" ht="25.5">
      <c r="A358" s="131" t="s">
        <v>535</v>
      </c>
      <c r="B358" s="132"/>
      <c r="C358" s="133" t="s">
        <v>262</v>
      </c>
      <c r="D358" s="111">
        <f aca="true" t="shared" si="52" ref="D358:F359">D359</f>
        <v>7600</v>
      </c>
      <c r="E358" s="111">
        <f t="shared" si="52"/>
        <v>7600</v>
      </c>
      <c r="F358" s="111">
        <f t="shared" si="52"/>
        <v>7600</v>
      </c>
    </row>
    <row r="359" spans="1:6" ht="25.5">
      <c r="A359" s="131" t="s">
        <v>540</v>
      </c>
      <c r="B359" s="132"/>
      <c r="C359" s="133" t="s">
        <v>534</v>
      </c>
      <c r="D359" s="111">
        <f t="shared" si="52"/>
        <v>7600</v>
      </c>
      <c r="E359" s="111">
        <f t="shared" si="52"/>
        <v>7600</v>
      </c>
      <c r="F359" s="111">
        <f t="shared" si="52"/>
        <v>7600</v>
      </c>
    </row>
    <row r="360" spans="1:6" ht="51">
      <c r="A360" s="131" t="s">
        <v>540</v>
      </c>
      <c r="B360" s="132" t="s">
        <v>62</v>
      </c>
      <c r="C360" s="129" t="s">
        <v>63</v>
      </c>
      <c r="D360" s="111">
        <f>'Прил.№5'!F597</f>
        <v>7600</v>
      </c>
      <c r="E360" s="111">
        <f>'Прил.№5'!G597</f>
        <v>7600</v>
      </c>
      <c r="F360" s="111">
        <f>'Прил.№5'!H597</f>
        <v>7600</v>
      </c>
    </row>
    <row r="361" spans="1:6" ht="12.75">
      <c r="A361" s="143" t="s">
        <v>138</v>
      </c>
      <c r="B361" s="144"/>
      <c r="C361" s="145" t="s">
        <v>831</v>
      </c>
      <c r="D361" s="111">
        <f>D362</f>
        <v>6325.4</v>
      </c>
      <c r="E361" s="111">
        <f>E362</f>
        <v>6386</v>
      </c>
      <c r="F361" s="111">
        <f>F362</f>
        <v>6386</v>
      </c>
    </row>
    <row r="362" spans="1:6" ht="25.5">
      <c r="A362" s="143" t="s">
        <v>139</v>
      </c>
      <c r="B362" s="144"/>
      <c r="C362" s="145" t="s">
        <v>423</v>
      </c>
      <c r="D362" s="111">
        <f>D363+D364+D365</f>
        <v>6325.4</v>
      </c>
      <c r="E362" s="111">
        <f>E363+E364+E365</f>
        <v>6386</v>
      </c>
      <c r="F362" s="111">
        <f>F363+F364+F365</f>
        <v>6386</v>
      </c>
    </row>
    <row r="363" spans="1:6" ht="51">
      <c r="A363" s="143" t="s">
        <v>139</v>
      </c>
      <c r="B363" s="144" t="s">
        <v>62</v>
      </c>
      <c r="C363" s="145" t="s">
        <v>386</v>
      </c>
      <c r="D363" s="111">
        <f>'Прил.№5'!F600</f>
        <v>4185.4</v>
      </c>
      <c r="E363" s="111">
        <f>'Прил.№5'!G600</f>
        <v>4186</v>
      </c>
      <c r="F363" s="111">
        <f>'Прил.№5'!H600</f>
        <v>4186</v>
      </c>
    </row>
    <row r="364" spans="1:6" ht="25.5">
      <c r="A364" s="143" t="s">
        <v>139</v>
      </c>
      <c r="B364" s="144" t="s">
        <v>64</v>
      </c>
      <c r="C364" s="145" t="s">
        <v>383</v>
      </c>
      <c r="D364" s="111">
        <f>'Прил.№5'!F601</f>
        <v>2044</v>
      </c>
      <c r="E364" s="111">
        <f>'Прил.№5'!G601</f>
        <v>2100</v>
      </c>
      <c r="F364" s="111">
        <f>'Прил.№5'!H601</f>
        <v>2100</v>
      </c>
    </row>
    <row r="365" spans="1:6" ht="12.75">
      <c r="A365" s="143" t="s">
        <v>139</v>
      </c>
      <c r="B365" s="144" t="s">
        <v>93</v>
      </c>
      <c r="C365" s="145" t="s">
        <v>387</v>
      </c>
      <c r="D365" s="111">
        <f>'Прил.№5'!F602</f>
        <v>96</v>
      </c>
      <c r="E365" s="111">
        <f>'Прил.№5'!G602</f>
        <v>100</v>
      </c>
      <c r="F365" s="111">
        <f>'Прил.№5'!H602</f>
        <v>100</v>
      </c>
    </row>
    <row r="366" spans="1:6" ht="57.75" customHeight="1">
      <c r="A366" s="131" t="s">
        <v>545</v>
      </c>
      <c r="B366" s="132"/>
      <c r="C366" s="129" t="s">
        <v>299</v>
      </c>
      <c r="D366" s="111">
        <f aca="true" t="shared" si="53" ref="D366:F367">D367</f>
        <v>76</v>
      </c>
      <c r="E366" s="111">
        <f t="shared" si="53"/>
        <v>76</v>
      </c>
      <c r="F366" s="111">
        <f t="shared" si="53"/>
        <v>76</v>
      </c>
    </row>
    <row r="367" spans="1:6" ht="37.5" customHeight="1">
      <c r="A367" s="131" t="s">
        <v>546</v>
      </c>
      <c r="B367" s="132"/>
      <c r="C367" s="133" t="s">
        <v>544</v>
      </c>
      <c r="D367" s="111">
        <f t="shared" si="53"/>
        <v>76</v>
      </c>
      <c r="E367" s="111">
        <f t="shared" si="53"/>
        <v>76</v>
      </c>
      <c r="F367" s="111">
        <f t="shared" si="53"/>
        <v>76</v>
      </c>
    </row>
    <row r="368" spans="1:6" ht="57.75" customHeight="1">
      <c r="A368" s="131" t="s">
        <v>546</v>
      </c>
      <c r="B368" s="132" t="s">
        <v>62</v>
      </c>
      <c r="C368" s="129" t="s">
        <v>63</v>
      </c>
      <c r="D368" s="111">
        <f>'Прил.№5'!F605</f>
        <v>76</v>
      </c>
      <c r="E368" s="111">
        <f>'Прил.№5'!G605</f>
        <v>76</v>
      </c>
      <c r="F368" s="111">
        <f>'Прил.№5'!H605</f>
        <v>76</v>
      </c>
    </row>
    <row r="369" spans="1:6" ht="28.5" customHeight="1">
      <c r="A369" s="131" t="s">
        <v>918</v>
      </c>
      <c r="B369" s="132"/>
      <c r="C369" s="133" t="s">
        <v>917</v>
      </c>
      <c r="D369" s="111">
        <f>D370</f>
        <v>50</v>
      </c>
      <c r="E369" s="111">
        <f>E370</f>
        <v>0</v>
      </c>
      <c r="F369" s="111">
        <f>F370</f>
        <v>0</v>
      </c>
    </row>
    <row r="370" spans="1:6" ht="44.25" customHeight="1">
      <c r="A370" s="131" t="s">
        <v>919</v>
      </c>
      <c r="B370" s="132"/>
      <c r="C370" s="133" t="s">
        <v>318</v>
      </c>
      <c r="D370" s="111">
        <f aca="true" t="shared" si="54" ref="D370:F371">D371</f>
        <v>50</v>
      </c>
      <c r="E370" s="111">
        <f t="shared" si="54"/>
        <v>0</v>
      </c>
      <c r="F370" s="111">
        <f t="shared" si="54"/>
        <v>0</v>
      </c>
    </row>
    <row r="371" spans="1:6" ht="45.75" customHeight="1">
      <c r="A371" s="131" t="s">
        <v>920</v>
      </c>
      <c r="B371" s="132"/>
      <c r="C371" s="129" t="s">
        <v>864</v>
      </c>
      <c r="D371" s="111">
        <f t="shared" si="54"/>
        <v>50</v>
      </c>
      <c r="E371" s="111">
        <f t="shared" si="54"/>
        <v>0</v>
      </c>
      <c r="F371" s="111">
        <f t="shared" si="54"/>
        <v>0</v>
      </c>
    </row>
    <row r="372" spans="1:6" ht="27" customHeight="1">
      <c r="A372" s="131" t="s">
        <v>920</v>
      </c>
      <c r="B372" s="132" t="s">
        <v>64</v>
      </c>
      <c r="C372" s="129" t="s">
        <v>381</v>
      </c>
      <c r="D372" s="111">
        <f>'Прил.№5'!F609</f>
        <v>50</v>
      </c>
      <c r="E372" s="111">
        <f>'Прил.№5'!G609</f>
        <v>0</v>
      </c>
      <c r="F372" s="111">
        <f>'Прил.№5'!H609</f>
        <v>0</v>
      </c>
    </row>
    <row r="373" spans="1:6" ht="12.75">
      <c r="A373" s="131" t="s">
        <v>630</v>
      </c>
      <c r="B373" s="132"/>
      <c r="C373" s="129" t="s">
        <v>628</v>
      </c>
      <c r="D373" s="111">
        <f>D374</f>
        <v>1.7999999999999998</v>
      </c>
      <c r="E373" s="111">
        <f>E374</f>
        <v>0</v>
      </c>
      <c r="F373" s="111">
        <f>F374</f>
        <v>0</v>
      </c>
    </row>
    <row r="374" spans="1:6" ht="12.75">
      <c r="A374" s="131" t="s">
        <v>631</v>
      </c>
      <c r="B374" s="132"/>
      <c r="C374" s="129" t="s">
        <v>629</v>
      </c>
      <c r="D374" s="111">
        <f>D375+D377</f>
        <v>1.7999999999999998</v>
      </c>
      <c r="E374" s="111">
        <f>E375+E377</f>
        <v>0</v>
      </c>
      <c r="F374" s="111">
        <f>F375+F377</f>
        <v>0</v>
      </c>
    </row>
    <row r="375" spans="1:6" ht="38.25">
      <c r="A375" s="131" t="s">
        <v>632</v>
      </c>
      <c r="B375" s="132"/>
      <c r="C375" s="129" t="s">
        <v>863</v>
      </c>
      <c r="D375" s="111">
        <f>D376</f>
        <v>1.2</v>
      </c>
      <c r="E375" s="111">
        <f>E376</f>
        <v>0</v>
      </c>
      <c r="F375" s="111">
        <f>F376</f>
        <v>0</v>
      </c>
    </row>
    <row r="376" spans="1:6" ht="25.5">
      <c r="A376" s="131" t="s">
        <v>632</v>
      </c>
      <c r="B376" s="132" t="s">
        <v>64</v>
      </c>
      <c r="C376" s="129" t="s">
        <v>381</v>
      </c>
      <c r="D376" s="111">
        <f>'Прил.№5'!F613</f>
        <v>1.2</v>
      </c>
      <c r="E376" s="111">
        <f>'Прил.№5'!G613</f>
        <v>0</v>
      </c>
      <c r="F376" s="111">
        <f>'Прил.№5'!H613</f>
        <v>0</v>
      </c>
    </row>
    <row r="377" spans="1:6" ht="38.25">
      <c r="A377" s="131" t="s">
        <v>633</v>
      </c>
      <c r="B377" s="132"/>
      <c r="C377" s="129" t="s">
        <v>862</v>
      </c>
      <c r="D377" s="111">
        <f>D378</f>
        <v>0.6</v>
      </c>
      <c r="E377" s="111">
        <f>E378</f>
        <v>0</v>
      </c>
      <c r="F377" s="111">
        <f>F378</f>
        <v>0</v>
      </c>
    </row>
    <row r="378" spans="1:6" ht="51">
      <c r="A378" s="131" t="s">
        <v>633</v>
      </c>
      <c r="B378" s="132" t="s">
        <v>62</v>
      </c>
      <c r="C378" s="129" t="s">
        <v>63</v>
      </c>
      <c r="D378" s="111">
        <f>'Прил.№5'!F615</f>
        <v>0.6</v>
      </c>
      <c r="E378" s="111">
        <f>'Прил.№5'!G615</f>
        <v>0</v>
      </c>
      <c r="F378" s="111">
        <f>'Прил.№5'!H615</f>
        <v>0</v>
      </c>
    </row>
    <row r="379" spans="1:6" ht="12.75">
      <c r="A379" s="143" t="s">
        <v>140</v>
      </c>
      <c r="B379" s="144"/>
      <c r="C379" s="145" t="s">
        <v>424</v>
      </c>
      <c r="D379" s="111">
        <f aca="true" t="shared" si="55" ref="D379:F381">D380</f>
        <v>326</v>
      </c>
      <c r="E379" s="111">
        <f t="shared" si="55"/>
        <v>346</v>
      </c>
      <c r="F379" s="111">
        <f t="shared" si="55"/>
        <v>346</v>
      </c>
    </row>
    <row r="380" spans="1:6" ht="12.75">
      <c r="A380" s="143" t="s">
        <v>141</v>
      </c>
      <c r="B380" s="144"/>
      <c r="C380" s="145" t="s">
        <v>425</v>
      </c>
      <c r="D380" s="111">
        <f>D381</f>
        <v>326</v>
      </c>
      <c r="E380" s="111">
        <f t="shared" si="55"/>
        <v>346</v>
      </c>
      <c r="F380" s="111">
        <f t="shared" si="55"/>
        <v>346</v>
      </c>
    </row>
    <row r="381" spans="1:6" ht="12.75">
      <c r="A381" s="143" t="s">
        <v>142</v>
      </c>
      <c r="B381" s="144"/>
      <c r="C381" s="145" t="s">
        <v>831</v>
      </c>
      <c r="D381" s="111">
        <f>D382</f>
        <v>326</v>
      </c>
      <c r="E381" s="111">
        <f t="shared" si="55"/>
        <v>346</v>
      </c>
      <c r="F381" s="111">
        <f t="shared" si="55"/>
        <v>346</v>
      </c>
    </row>
    <row r="382" spans="1:6" ht="25.5">
      <c r="A382" s="143" t="s">
        <v>143</v>
      </c>
      <c r="B382" s="144"/>
      <c r="C382" s="145" t="s">
        <v>426</v>
      </c>
      <c r="D382" s="111">
        <f>D383+D384+D385</f>
        <v>326</v>
      </c>
      <c r="E382" s="111">
        <f>E383+E384+E385</f>
        <v>346</v>
      </c>
      <c r="F382" s="111">
        <f>F383+F384+F385</f>
        <v>346</v>
      </c>
    </row>
    <row r="383" spans="1:6" ht="51">
      <c r="A383" s="143" t="s">
        <v>143</v>
      </c>
      <c r="B383" s="144" t="s">
        <v>62</v>
      </c>
      <c r="C383" s="145" t="s">
        <v>386</v>
      </c>
      <c r="D383" s="111">
        <f>'Прил.№5'!F620</f>
        <v>175</v>
      </c>
      <c r="E383" s="111">
        <f>'Прил.№5'!G620</f>
        <v>175</v>
      </c>
      <c r="F383" s="111">
        <f>'Прил.№5'!H620</f>
        <v>175</v>
      </c>
    </row>
    <row r="384" spans="1:6" ht="25.5">
      <c r="A384" s="143" t="s">
        <v>143</v>
      </c>
      <c r="B384" s="144" t="s">
        <v>64</v>
      </c>
      <c r="C384" s="145" t="s">
        <v>383</v>
      </c>
      <c r="D384" s="111">
        <f>'Прил.№5'!F621</f>
        <v>150</v>
      </c>
      <c r="E384" s="111">
        <f>'Прил.№5'!G621</f>
        <v>170</v>
      </c>
      <c r="F384" s="111">
        <f>'Прил.№5'!H621</f>
        <v>170</v>
      </c>
    </row>
    <row r="385" spans="1:6" ht="12.75">
      <c r="A385" s="143" t="s">
        <v>143</v>
      </c>
      <c r="B385" s="144" t="s">
        <v>93</v>
      </c>
      <c r="C385" s="145" t="s">
        <v>387</v>
      </c>
      <c r="D385" s="111">
        <f>'Прил.№5'!F622</f>
        <v>1</v>
      </c>
      <c r="E385" s="111">
        <f>'Прил.№5'!G622</f>
        <v>1</v>
      </c>
      <c r="F385" s="111">
        <f>'Прил.№5'!H622</f>
        <v>1</v>
      </c>
    </row>
    <row r="386" spans="1:6" ht="12.75">
      <c r="A386" s="143" t="s">
        <v>174</v>
      </c>
      <c r="B386" s="144"/>
      <c r="C386" s="145" t="s">
        <v>427</v>
      </c>
      <c r="D386" s="111">
        <f>D387</f>
        <v>5088.5</v>
      </c>
      <c r="E386" s="111">
        <f>E387</f>
        <v>5104.8</v>
      </c>
      <c r="F386" s="111">
        <f>F387</f>
        <v>5104.8</v>
      </c>
    </row>
    <row r="387" spans="1:6" ht="12.75">
      <c r="A387" s="143" t="s">
        <v>175</v>
      </c>
      <c r="B387" s="144"/>
      <c r="C387" s="145" t="s">
        <v>428</v>
      </c>
      <c r="D387" s="111">
        <f>D388+D396</f>
        <v>5088.5</v>
      </c>
      <c r="E387" s="111">
        <f>E388+E396</f>
        <v>5104.8</v>
      </c>
      <c r="F387" s="111">
        <f>F388+F396</f>
        <v>5104.8</v>
      </c>
    </row>
    <row r="388" spans="1:6" ht="12.75">
      <c r="A388" s="143" t="s">
        <v>176</v>
      </c>
      <c r="B388" s="144"/>
      <c r="C388" s="145" t="s">
        <v>718</v>
      </c>
      <c r="D388" s="111">
        <f>D389+D393+D391</f>
        <v>2983.7</v>
      </c>
      <c r="E388" s="111">
        <f>E389+E393</f>
        <v>3000</v>
      </c>
      <c r="F388" s="111">
        <f>F389+F393</f>
        <v>3000</v>
      </c>
    </row>
    <row r="389" spans="1:6" ht="25.5">
      <c r="A389" s="143" t="s">
        <v>177</v>
      </c>
      <c r="B389" s="144"/>
      <c r="C389" s="145" t="s">
        <v>429</v>
      </c>
      <c r="D389" s="111">
        <f>D390</f>
        <v>2910.7999999999997</v>
      </c>
      <c r="E389" s="111">
        <f>E390</f>
        <v>2978.7</v>
      </c>
      <c r="F389" s="111">
        <f>F390</f>
        <v>2978.7</v>
      </c>
    </row>
    <row r="390" spans="1:6" ht="25.5">
      <c r="A390" s="143" t="s">
        <v>177</v>
      </c>
      <c r="B390" s="144" t="s">
        <v>95</v>
      </c>
      <c r="C390" s="145" t="s">
        <v>393</v>
      </c>
      <c r="D390" s="111">
        <f>'Прил.№5'!F514</f>
        <v>2910.7999999999997</v>
      </c>
      <c r="E390" s="111">
        <f>'Прил.№5'!G514</f>
        <v>2978.7</v>
      </c>
      <c r="F390" s="111">
        <f>'Прил.№5'!H514</f>
        <v>2978.7</v>
      </c>
    </row>
    <row r="391" spans="1:6" ht="12.75">
      <c r="A391" s="131" t="s">
        <v>589</v>
      </c>
      <c r="B391" s="132"/>
      <c r="C391" s="156" t="s">
        <v>489</v>
      </c>
      <c r="D391" s="111">
        <f>D392</f>
        <v>51.6</v>
      </c>
      <c r="E391" s="111">
        <f>E392</f>
        <v>0</v>
      </c>
      <c r="F391" s="111">
        <f>F392</f>
        <v>0</v>
      </c>
    </row>
    <row r="392" spans="1:6" ht="25.5">
      <c r="A392" s="131" t="s">
        <v>589</v>
      </c>
      <c r="B392" s="132" t="s">
        <v>95</v>
      </c>
      <c r="C392" s="129" t="s">
        <v>325</v>
      </c>
      <c r="D392" s="111">
        <f>'Прил.№5'!F516</f>
        <v>51.6</v>
      </c>
      <c r="E392" s="111">
        <f>'Прил.№5'!G516</f>
        <v>0</v>
      </c>
      <c r="F392" s="111">
        <f>'Прил.№5'!H516</f>
        <v>0</v>
      </c>
    </row>
    <row r="393" spans="1:6" ht="38.25">
      <c r="A393" s="131" t="s">
        <v>547</v>
      </c>
      <c r="B393" s="132"/>
      <c r="C393" s="129" t="s">
        <v>299</v>
      </c>
      <c r="D393" s="111">
        <f aca="true" t="shared" si="56" ref="D393:F394">D394</f>
        <v>21.3</v>
      </c>
      <c r="E393" s="111">
        <f t="shared" si="56"/>
        <v>21.3</v>
      </c>
      <c r="F393" s="111">
        <f t="shared" si="56"/>
        <v>21.3</v>
      </c>
    </row>
    <row r="394" spans="1:6" ht="38.25">
      <c r="A394" s="131" t="s">
        <v>548</v>
      </c>
      <c r="B394" s="132"/>
      <c r="C394" s="133" t="s">
        <v>549</v>
      </c>
      <c r="D394" s="111">
        <f t="shared" si="56"/>
        <v>21.3</v>
      </c>
      <c r="E394" s="111">
        <f t="shared" si="56"/>
        <v>21.3</v>
      </c>
      <c r="F394" s="111">
        <f t="shared" si="56"/>
        <v>21.3</v>
      </c>
    </row>
    <row r="395" spans="1:6" ht="25.5">
      <c r="A395" s="131" t="s">
        <v>548</v>
      </c>
      <c r="B395" s="132" t="s">
        <v>95</v>
      </c>
      <c r="C395" s="129" t="s">
        <v>325</v>
      </c>
      <c r="D395" s="111">
        <f>'Прил.№5'!F519</f>
        <v>21.3</v>
      </c>
      <c r="E395" s="111">
        <f>'Прил.№5'!G519</f>
        <v>21.3</v>
      </c>
      <c r="F395" s="111">
        <f>'Прил.№5'!H519</f>
        <v>21.3</v>
      </c>
    </row>
    <row r="396" spans="1:6" ht="25.5">
      <c r="A396" s="131" t="s">
        <v>531</v>
      </c>
      <c r="B396" s="132"/>
      <c r="C396" s="133" t="s">
        <v>262</v>
      </c>
      <c r="D396" s="111">
        <f aca="true" t="shared" si="57" ref="D396:F397">D397</f>
        <v>2104.8</v>
      </c>
      <c r="E396" s="111">
        <f t="shared" si="57"/>
        <v>2104.8</v>
      </c>
      <c r="F396" s="111">
        <f t="shared" si="57"/>
        <v>2104.8</v>
      </c>
    </row>
    <row r="397" spans="1:6" ht="38.25">
      <c r="A397" s="131" t="s">
        <v>532</v>
      </c>
      <c r="B397" s="132"/>
      <c r="C397" s="129" t="s">
        <v>530</v>
      </c>
      <c r="D397" s="111">
        <f t="shared" si="57"/>
        <v>2104.8</v>
      </c>
      <c r="E397" s="111">
        <f t="shared" si="57"/>
        <v>2104.8</v>
      </c>
      <c r="F397" s="111">
        <f t="shared" si="57"/>
        <v>2104.8</v>
      </c>
    </row>
    <row r="398" spans="1:6" ht="25.5">
      <c r="A398" s="131" t="s">
        <v>532</v>
      </c>
      <c r="B398" s="132" t="s">
        <v>95</v>
      </c>
      <c r="C398" s="129" t="s">
        <v>325</v>
      </c>
      <c r="D398" s="111">
        <f>'Прил.№5'!F522</f>
        <v>2104.8</v>
      </c>
      <c r="E398" s="111">
        <f>'Прил.№5'!G522</f>
        <v>2104.8</v>
      </c>
      <c r="F398" s="111">
        <f>'Прил.№5'!H522</f>
        <v>2104.8</v>
      </c>
    </row>
    <row r="399" spans="1:6" ht="12.75">
      <c r="A399" s="143" t="s">
        <v>144</v>
      </c>
      <c r="B399" s="144"/>
      <c r="C399" s="145" t="s">
        <v>394</v>
      </c>
      <c r="D399" s="111">
        <f aca="true" t="shared" si="58" ref="D399:F400">D400</f>
        <v>14311.8</v>
      </c>
      <c r="E399" s="111">
        <f t="shared" si="58"/>
        <v>14191.2</v>
      </c>
      <c r="F399" s="111">
        <f t="shared" si="58"/>
        <v>14191.2</v>
      </c>
    </row>
    <row r="400" spans="1:6" ht="51">
      <c r="A400" s="143" t="s">
        <v>145</v>
      </c>
      <c r="B400" s="144"/>
      <c r="C400" s="145" t="s">
        <v>799</v>
      </c>
      <c r="D400" s="111">
        <f t="shared" si="58"/>
        <v>14311.8</v>
      </c>
      <c r="E400" s="111">
        <f t="shared" si="58"/>
        <v>14191.2</v>
      </c>
      <c r="F400" s="111">
        <f t="shared" si="58"/>
        <v>14191.2</v>
      </c>
    </row>
    <row r="401" spans="1:6" ht="12.75">
      <c r="A401" s="143" t="s">
        <v>146</v>
      </c>
      <c r="B401" s="144"/>
      <c r="C401" s="145" t="s">
        <v>718</v>
      </c>
      <c r="D401" s="111">
        <f>D402+D404+D408</f>
        <v>14311.8</v>
      </c>
      <c r="E401" s="111">
        <f>E402+E404+E408</f>
        <v>14191.2</v>
      </c>
      <c r="F401" s="111">
        <f>F402+F404+F408</f>
        <v>14191.2</v>
      </c>
    </row>
    <row r="402" spans="1:6" ht="38.25">
      <c r="A402" s="143" t="s">
        <v>147</v>
      </c>
      <c r="B402" s="144"/>
      <c r="C402" s="145" t="s">
        <v>800</v>
      </c>
      <c r="D402" s="111">
        <f>D403</f>
        <v>1723.3</v>
      </c>
      <c r="E402" s="111">
        <f>E403</f>
        <v>1723.3</v>
      </c>
      <c r="F402" s="111">
        <f>F403</f>
        <v>1723.3</v>
      </c>
    </row>
    <row r="403" spans="1:6" ht="51">
      <c r="A403" s="143" t="s">
        <v>147</v>
      </c>
      <c r="B403" s="144" t="s">
        <v>62</v>
      </c>
      <c r="C403" s="145" t="s">
        <v>386</v>
      </c>
      <c r="D403" s="111">
        <f>'Прил.№5'!F629</f>
        <v>1723.3</v>
      </c>
      <c r="E403" s="111">
        <f>'Прил.№5'!G629</f>
        <v>1723.3</v>
      </c>
      <c r="F403" s="111">
        <f>'Прил.№5'!H629</f>
        <v>1723.3</v>
      </c>
    </row>
    <row r="404" spans="1:6" ht="38.25">
      <c r="A404" s="143" t="s">
        <v>149</v>
      </c>
      <c r="B404" s="144"/>
      <c r="C404" s="129" t="s">
        <v>797</v>
      </c>
      <c r="D404" s="111">
        <f>D405+D406+D407</f>
        <v>2173.5</v>
      </c>
      <c r="E404" s="111">
        <f>E405+E406+E407</f>
        <v>2189.5</v>
      </c>
      <c r="F404" s="111">
        <f>F405+F406+F407</f>
        <v>2189.5</v>
      </c>
    </row>
    <row r="405" spans="1:6" ht="51">
      <c r="A405" s="143" t="s">
        <v>149</v>
      </c>
      <c r="B405" s="144" t="s">
        <v>62</v>
      </c>
      <c r="C405" s="145" t="s">
        <v>386</v>
      </c>
      <c r="D405" s="111">
        <f>'Прил.№5'!F632</f>
        <v>1989.5</v>
      </c>
      <c r="E405" s="111">
        <f>'Прил.№5'!G632</f>
        <v>1989.5</v>
      </c>
      <c r="F405" s="111">
        <f>'Прил.№5'!H632</f>
        <v>1989.5</v>
      </c>
    </row>
    <row r="406" spans="1:6" ht="25.5">
      <c r="A406" s="143" t="s">
        <v>149</v>
      </c>
      <c r="B406" s="144" t="s">
        <v>64</v>
      </c>
      <c r="C406" s="145" t="s">
        <v>383</v>
      </c>
      <c r="D406" s="111">
        <f>'Прил.№5'!F633</f>
        <v>184</v>
      </c>
      <c r="E406" s="111">
        <f>'Прил.№5'!G633</f>
        <v>200</v>
      </c>
      <c r="F406" s="111">
        <f>'Прил.№5'!H633</f>
        <v>200</v>
      </c>
    </row>
    <row r="407" spans="1:6" ht="12.75">
      <c r="A407" s="143" t="s">
        <v>149</v>
      </c>
      <c r="B407" s="144" t="s">
        <v>93</v>
      </c>
      <c r="C407" s="145" t="s">
        <v>387</v>
      </c>
      <c r="D407" s="111">
        <f>'Прил.№5'!F634</f>
        <v>0</v>
      </c>
      <c r="E407" s="111">
        <f>'Прил.№5'!G634</f>
        <v>0</v>
      </c>
      <c r="F407" s="111">
        <f>'Прил.№5'!H634</f>
        <v>0</v>
      </c>
    </row>
    <row r="408" spans="1:6" ht="38.25">
      <c r="A408" s="143" t="s">
        <v>150</v>
      </c>
      <c r="B408" s="144"/>
      <c r="C408" s="129" t="s">
        <v>798</v>
      </c>
      <c r="D408" s="111">
        <f>D409+D410+D411</f>
        <v>10415</v>
      </c>
      <c r="E408" s="111">
        <f>E409+E410+E411</f>
        <v>10278.4</v>
      </c>
      <c r="F408" s="111">
        <f>F409+F410+F411</f>
        <v>10278.4</v>
      </c>
    </row>
    <row r="409" spans="1:6" ht="51">
      <c r="A409" s="143" t="s">
        <v>150</v>
      </c>
      <c r="B409" s="144" t="s">
        <v>62</v>
      </c>
      <c r="C409" s="145" t="s">
        <v>386</v>
      </c>
      <c r="D409" s="111">
        <f>'Прил.№5'!F636</f>
        <v>8278.4</v>
      </c>
      <c r="E409" s="111">
        <f>'Прил.№5'!G636</f>
        <v>8278.4</v>
      </c>
      <c r="F409" s="111">
        <f>'Прил.№5'!H636</f>
        <v>8278.4</v>
      </c>
    </row>
    <row r="410" spans="1:6" ht="25.5">
      <c r="A410" s="143" t="s">
        <v>150</v>
      </c>
      <c r="B410" s="144" t="s">
        <v>64</v>
      </c>
      <c r="C410" s="145" t="s">
        <v>383</v>
      </c>
      <c r="D410" s="111">
        <f>'Прил.№5'!F637</f>
        <v>2115.6</v>
      </c>
      <c r="E410" s="111">
        <f>'Прил.№5'!G637</f>
        <v>1975</v>
      </c>
      <c r="F410" s="111">
        <f>'Прил.№5'!H637</f>
        <v>1975</v>
      </c>
    </row>
    <row r="411" spans="1:6" ht="12.75">
      <c r="A411" s="143" t="s">
        <v>150</v>
      </c>
      <c r="B411" s="144" t="s">
        <v>93</v>
      </c>
      <c r="C411" s="145" t="s">
        <v>387</v>
      </c>
      <c r="D411" s="111">
        <f>'Прил.№5'!F638</f>
        <v>21</v>
      </c>
      <c r="E411" s="111">
        <f>'Прил.№5'!G638</f>
        <v>25</v>
      </c>
      <c r="F411" s="111">
        <f>'Прил.№5'!H638</f>
        <v>25</v>
      </c>
    </row>
    <row r="412" spans="1:6" ht="38.25">
      <c r="A412" s="139" t="s">
        <v>161</v>
      </c>
      <c r="B412" s="140"/>
      <c r="C412" s="149" t="s">
        <v>786</v>
      </c>
      <c r="D412" s="142">
        <f>D413+D437+D510+D524+D538+D479</f>
        <v>318030.76</v>
      </c>
      <c r="E412" s="142">
        <f>E413+E437+E510+E524+E538+E479</f>
        <v>323343.6</v>
      </c>
      <c r="F412" s="142">
        <f>F413+F437+F510+F524+F538+F479</f>
        <v>307791.1</v>
      </c>
    </row>
    <row r="413" spans="1:6" ht="12.75">
      <c r="A413" s="143" t="s">
        <v>162</v>
      </c>
      <c r="B413" s="144"/>
      <c r="C413" s="145" t="s">
        <v>719</v>
      </c>
      <c r="D413" s="111">
        <f>D414</f>
        <v>99024.09999999999</v>
      </c>
      <c r="E413" s="111">
        <f>E414</f>
        <v>92803.2</v>
      </c>
      <c r="F413" s="111">
        <f>F414</f>
        <v>92803.2</v>
      </c>
    </row>
    <row r="414" spans="1:6" ht="12.75">
      <c r="A414" s="143" t="s">
        <v>163</v>
      </c>
      <c r="B414" s="144"/>
      <c r="C414" s="145" t="s">
        <v>720</v>
      </c>
      <c r="D414" s="111">
        <f>D415+D427+D432</f>
        <v>99024.09999999999</v>
      </c>
      <c r="E414" s="111">
        <f>E415+E427+E432</f>
        <v>92803.2</v>
      </c>
      <c r="F414" s="111">
        <f>F415+F427+F432</f>
        <v>92803.2</v>
      </c>
    </row>
    <row r="415" spans="1:6" ht="25.5">
      <c r="A415" s="143" t="s">
        <v>88</v>
      </c>
      <c r="B415" s="144"/>
      <c r="C415" s="145" t="s">
        <v>398</v>
      </c>
      <c r="D415" s="111">
        <f>D416+D419+D421+D423+D425</f>
        <v>56577.9</v>
      </c>
      <c r="E415" s="111">
        <f>E416+E419+E421+E423+E425</f>
        <v>52203.2</v>
      </c>
      <c r="F415" s="111">
        <f>F416+F419+F421+F423+F425</f>
        <v>52203.2</v>
      </c>
    </row>
    <row r="416" spans="1:6" ht="51">
      <c r="A416" s="143" t="s">
        <v>430</v>
      </c>
      <c r="B416" s="144"/>
      <c r="C416" s="145" t="s">
        <v>431</v>
      </c>
      <c r="D416" s="111">
        <f>D417+D418</f>
        <v>3024</v>
      </c>
      <c r="E416" s="111">
        <f>E417+E418</f>
        <v>3024</v>
      </c>
      <c r="F416" s="111">
        <f>F417+F418</f>
        <v>3024</v>
      </c>
    </row>
    <row r="417" spans="1:6" ht="25.5">
      <c r="A417" s="143" t="s">
        <v>430</v>
      </c>
      <c r="B417" s="144" t="s">
        <v>64</v>
      </c>
      <c r="C417" s="145" t="s">
        <v>383</v>
      </c>
      <c r="D417" s="111">
        <f>'Прил.№5'!F825</f>
        <v>74</v>
      </c>
      <c r="E417" s="111">
        <f>'Прил.№5'!G825</f>
        <v>74</v>
      </c>
      <c r="F417" s="111">
        <f>'Прил.№5'!H825</f>
        <v>74</v>
      </c>
    </row>
    <row r="418" spans="1:6" ht="12.75">
      <c r="A418" s="143" t="s">
        <v>430</v>
      </c>
      <c r="B418" s="144" t="s">
        <v>115</v>
      </c>
      <c r="C418" s="145" t="s">
        <v>390</v>
      </c>
      <c r="D418" s="111">
        <f>'Прил.№5'!F826</f>
        <v>2950</v>
      </c>
      <c r="E418" s="111">
        <f>'Прил.№5'!G826</f>
        <v>2950</v>
      </c>
      <c r="F418" s="111">
        <f>'Прил.№5'!H826</f>
        <v>2950</v>
      </c>
    </row>
    <row r="419" spans="1:6" ht="51">
      <c r="A419" s="143" t="s">
        <v>89</v>
      </c>
      <c r="B419" s="144"/>
      <c r="C419" s="145" t="s">
        <v>432</v>
      </c>
      <c r="D419" s="111">
        <f>D420</f>
        <v>49178.3</v>
      </c>
      <c r="E419" s="111">
        <f>E420</f>
        <v>49179.2</v>
      </c>
      <c r="F419" s="111">
        <f>F420</f>
        <v>49179.2</v>
      </c>
    </row>
    <row r="420" spans="1:6" ht="25.5">
      <c r="A420" s="143" t="s">
        <v>89</v>
      </c>
      <c r="B420" s="144" t="s">
        <v>95</v>
      </c>
      <c r="C420" s="145" t="s">
        <v>393</v>
      </c>
      <c r="D420" s="111">
        <f>'Прил.№5'!F688</f>
        <v>49178.3</v>
      </c>
      <c r="E420" s="111">
        <f>'Прил.№5'!G688</f>
        <v>49179.2</v>
      </c>
      <c r="F420" s="111">
        <f>'Прил.№5'!H688</f>
        <v>49179.2</v>
      </c>
    </row>
    <row r="421" spans="1:6" ht="25.5">
      <c r="A421" s="131" t="s">
        <v>525</v>
      </c>
      <c r="B421" s="164"/>
      <c r="C421" s="129" t="s">
        <v>526</v>
      </c>
      <c r="D421" s="111">
        <f>D422</f>
        <v>4375.6</v>
      </c>
      <c r="E421" s="111">
        <f>E422</f>
        <v>0</v>
      </c>
      <c r="F421" s="111">
        <f>F422</f>
        <v>0</v>
      </c>
    </row>
    <row r="422" spans="1:6" ht="24.75" customHeight="1">
      <c r="A422" s="131" t="s">
        <v>525</v>
      </c>
      <c r="B422" s="132" t="s">
        <v>64</v>
      </c>
      <c r="C422" s="129" t="s">
        <v>381</v>
      </c>
      <c r="D422" s="111">
        <f>'Прил.№5'!F690</f>
        <v>4375.6</v>
      </c>
      <c r="E422" s="111">
        <f>'Прил.№5'!G690</f>
        <v>0</v>
      </c>
      <c r="F422" s="111">
        <f>'Прил.№5'!H690</f>
        <v>0</v>
      </c>
    </row>
    <row r="423" spans="1:6" ht="38.25" hidden="1">
      <c r="A423" s="131" t="s">
        <v>872</v>
      </c>
      <c r="B423" s="164"/>
      <c r="C423" s="129" t="s">
        <v>873</v>
      </c>
      <c r="D423" s="111">
        <f>D424</f>
        <v>0</v>
      </c>
      <c r="E423" s="111">
        <f>E424</f>
        <v>0</v>
      </c>
      <c r="F423" s="111">
        <f>F424</f>
        <v>0</v>
      </c>
    </row>
    <row r="424" spans="1:6" ht="25.5" hidden="1">
      <c r="A424" s="131" t="s">
        <v>872</v>
      </c>
      <c r="B424" s="164">
        <v>600</v>
      </c>
      <c r="C424" s="129" t="s">
        <v>325</v>
      </c>
      <c r="D424" s="111">
        <f>'Прил.№5'!F692</f>
        <v>0</v>
      </c>
      <c r="E424" s="111">
        <f>'Прил.№5'!G692</f>
        <v>0</v>
      </c>
      <c r="F424" s="111">
        <f>'Прил.№5'!H692</f>
        <v>0</v>
      </c>
    </row>
    <row r="425" spans="1:6" ht="38.25" hidden="1">
      <c r="A425" s="131" t="s">
        <v>664</v>
      </c>
      <c r="B425" s="164"/>
      <c r="C425" s="129" t="s">
        <v>663</v>
      </c>
      <c r="D425" s="111">
        <f>D426</f>
        <v>0</v>
      </c>
      <c r="E425" s="111">
        <f>E426</f>
        <v>0</v>
      </c>
      <c r="F425" s="111">
        <f>F426</f>
        <v>0</v>
      </c>
    </row>
    <row r="426" spans="1:6" ht="25.5" hidden="1">
      <c r="A426" s="131" t="s">
        <v>664</v>
      </c>
      <c r="B426" s="164">
        <v>600</v>
      </c>
      <c r="C426" s="129" t="s">
        <v>325</v>
      </c>
      <c r="D426" s="111">
        <f>'Прил.№5'!F694</f>
        <v>0</v>
      </c>
      <c r="E426" s="111">
        <f>'Прил.№5'!G694</f>
        <v>0</v>
      </c>
      <c r="F426" s="111">
        <f>'Прил.№5'!H694</f>
        <v>0</v>
      </c>
    </row>
    <row r="427" spans="1:6" ht="12.75">
      <c r="A427" s="143" t="s">
        <v>164</v>
      </c>
      <c r="B427" s="144"/>
      <c r="C427" s="145" t="s">
        <v>831</v>
      </c>
      <c r="D427" s="111">
        <f>D428+D430+D435</f>
        <v>41050.5</v>
      </c>
      <c r="E427" s="111">
        <f>E428+E430+E435</f>
        <v>40600</v>
      </c>
      <c r="F427" s="111">
        <f>F428+F430+F435</f>
        <v>40600</v>
      </c>
    </row>
    <row r="428" spans="1:6" ht="12.75">
      <c r="A428" s="143" t="s">
        <v>165</v>
      </c>
      <c r="B428" s="144"/>
      <c r="C428" s="145" t="s">
        <v>433</v>
      </c>
      <c r="D428" s="111">
        <f>D429</f>
        <v>40185.6</v>
      </c>
      <c r="E428" s="111">
        <f>E429</f>
        <v>40600</v>
      </c>
      <c r="F428" s="111">
        <f>F429</f>
        <v>40600</v>
      </c>
    </row>
    <row r="429" spans="1:6" ht="25.5">
      <c r="A429" s="143" t="s">
        <v>165</v>
      </c>
      <c r="B429" s="144" t="s">
        <v>95</v>
      </c>
      <c r="C429" s="145" t="s">
        <v>393</v>
      </c>
      <c r="D429" s="111">
        <f>'Прил.№5'!F675</f>
        <v>40185.6</v>
      </c>
      <c r="E429" s="111">
        <f>'Прил.№5'!G675</f>
        <v>40600</v>
      </c>
      <c r="F429" s="111">
        <f>'Прил.№5'!H675</f>
        <v>40600</v>
      </c>
    </row>
    <row r="430" spans="1:6" ht="25.5">
      <c r="A430" s="143" t="s">
        <v>434</v>
      </c>
      <c r="B430" s="144"/>
      <c r="C430" s="145" t="s">
        <v>420</v>
      </c>
      <c r="D430" s="111">
        <f>D431</f>
        <v>864.9</v>
      </c>
      <c r="E430" s="111">
        <f>E431</f>
        <v>0</v>
      </c>
      <c r="F430" s="111">
        <f>F431</f>
        <v>0</v>
      </c>
    </row>
    <row r="431" spans="1:6" ht="25.5">
      <c r="A431" s="143">
        <v>1210120030</v>
      </c>
      <c r="B431" s="144" t="s">
        <v>95</v>
      </c>
      <c r="C431" s="145" t="s">
        <v>393</v>
      </c>
      <c r="D431" s="111">
        <f>'Прил.№5'!F677</f>
        <v>864.9</v>
      </c>
      <c r="E431" s="111">
        <f>'Прил.№5'!G677</f>
        <v>0</v>
      </c>
      <c r="F431" s="111">
        <f>'Прил.№5'!H677</f>
        <v>0</v>
      </c>
    </row>
    <row r="432" spans="1:6" ht="51">
      <c r="A432" s="165" t="s">
        <v>502</v>
      </c>
      <c r="B432" s="164"/>
      <c r="C432" s="166" t="s">
        <v>500</v>
      </c>
      <c r="D432" s="111">
        <f>D434+D433</f>
        <v>1395.7</v>
      </c>
      <c r="E432" s="111">
        <f>E434+E433</f>
        <v>0</v>
      </c>
      <c r="F432" s="111">
        <f>F434+F433</f>
        <v>0</v>
      </c>
    </row>
    <row r="433" spans="1:6" ht="25.5">
      <c r="A433" s="165" t="s">
        <v>502</v>
      </c>
      <c r="B433" s="144" t="s">
        <v>64</v>
      </c>
      <c r="C433" s="145" t="s">
        <v>383</v>
      </c>
      <c r="D433" s="111">
        <f>'Прил.№5'!F682</f>
        <v>1395.7</v>
      </c>
      <c r="E433" s="111">
        <f>'Прил.№5'!G682</f>
        <v>0</v>
      </c>
      <c r="F433" s="111">
        <f>'Прил.№5'!H682</f>
        <v>0</v>
      </c>
    </row>
    <row r="434" spans="1:6" ht="25.5">
      <c r="A434" s="165" t="s">
        <v>502</v>
      </c>
      <c r="B434" s="164">
        <v>600</v>
      </c>
      <c r="C434" s="129" t="s">
        <v>325</v>
      </c>
      <c r="D434" s="111">
        <f>'Прил.№5'!F683</f>
        <v>0</v>
      </c>
      <c r="E434" s="111">
        <f>'Прил.№5'!G683</f>
        <v>0</v>
      </c>
      <c r="F434" s="111">
        <f>'Прил.№5'!H683</f>
        <v>0</v>
      </c>
    </row>
    <row r="435" spans="1:6" ht="38.25" hidden="1">
      <c r="A435" s="165" t="s">
        <v>665</v>
      </c>
      <c r="B435" s="164"/>
      <c r="C435" s="129" t="s">
        <v>666</v>
      </c>
      <c r="D435" s="111">
        <f>D436</f>
        <v>0</v>
      </c>
      <c r="E435" s="111">
        <f>E436</f>
        <v>0</v>
      </c>
      <c r="F435" s="111">
        <f>F436</f>
        <v>0</v>
      </c>
    </row>
    <row r="436" spans="1:6" ht="25.5" hidden="1">
      <c r="A436" s="165" t="s">
        <v>665</v>
      </c>
      <c r="B436" s="164">
        <v>600</v>
      </c>
      <c r="C436" s="129" t="s">
        <v>325</v>
      </c>
      <c r="D436" s="111">
        <f>'Прил.№5'!F685</f>
        <v>0</v>
      </c>
      <c r="E436" s="111">
        <f>'Прил.№5'!G685</f>
        <v>0</v>
      </c>
      <c r="F436" s="111">
        <f>'Прил.№5'!H685</f>
        <v>0</v>
      </c>
    </row>
    <row r="437" spans="1:6" ht="25.5">
      <c r="A437" s="143" t="s">
        <v>435</v>
      </c>
      <c r="B437" s="144"/>
      <c r="C437" s="145" t="s">
        <v>436</v>
      </c>
      <c r="D437" s="111">
        <f>D438+D474</f>
        <v>191885.8</v>
      </c>
      <c r="E437" s="111">
        <f>E438+E474</f>
        <v>203149.99999999997</v>
      </c>
      <c r="F437" s="111">
        <f>F438+F474</f>
        <v>187597.49999999997</v>
      </c>
    </row>
    <row r="438" spans="1:6" ht="25.5">
      <c r="A438" s="143" t="s">
        <v>437</v>
      </c>
      <c r="B438" s="144"/>
      <c r="C438" s="145" t="s">
        <v>438</v>
      </c>
      <c r="D438" s="111">
        <f>D439+D451+D466+D471</f>
        <v>190399</v>
      </c>
      <c r="E438" s="111">
        <f>E439+E451+E466+E471</f>
        <v>201663.19999999998</v>
      </c>
      <c r="F438" s="111">
        <f>F439+F451+F466+F471</f>
        <v>185800.19999999998</v>
      </c>
    </row>
    <row r="439" spans="1:6" ht="12.75">
      <c r="A439" s="143" t="s">
        <v>441</v>
      </c>
      <c r="B439" s="144"/>
      <c r="C439" s="145" t="s">
        <v>721</v>
      </c>
      <c r="D439" s="111">
        <f>D440+D444+D442</f>
        <v>47249.16</v>
      </c>
      <c r="E439" s="111">
        <f>E440+E444+E442</f>
        <v>46748.17</v>
      </c>
      <c r="F439" s="111">
        <f>F440+F444+F442</f>
        <v>44544.22</v>
      </c>
    </row>
    <row r="440" spans="1:6" ht="12.75">
      <c r="A440" s="143" t="s">
        <v>442</v>
      </c>
      <c r="B440" s="144"/>
      <c r="C440" s="145" t="s">
        <v>433</v>
      </c>
      <c r="D440" s="111">
        <f>D441</f>
        <v>36532.76</v>
      </c>
      <c r="E440" s="111">
        <f>E441</f>
        <v>36893.07</v>
      </c>
      <c r="F440" s="111">
        <f>F441</f>
        <v>36906.62</v>
      </c>
    </row>
    <row r="441" spans="1:6" ht="25.5">
      <c r="A441" s="143" t="s">
        <v>442</v>
      </c>
      <c r="B441" s="144" t="s">
        <v>95</v>
      </c>
      <c r="C441" s="145" t="s">
        <v>393</v>
      </c>
      <c r="D441" s="111">
        <f>'Прил.№5'!F701</f>
        <v>36532.76</v>
      </c>
      <c r="E441" s="111">
        <f>'Прил.№5'!G701</f>
        <v>36893.07</v>
      </c>
      <c r="F441" s="111">
        <f>'Прил.№5'!H701</f>
        <v>36906.62</v>
      </c>
    </row>
    <row r="442" spans="1:6" ht="12.75">
      <c r="A442" s="165">
        <v>1220120030</v>
      </c>
      <c r="B442" s="164"/>
      <c r="C442" s="129" t="s">
        <v>160</v>
      </c>
      <c r="D442" s="111">
        <f>D443</f>
        <v>1460.4</v>
      </c>
      <c r="E442" s="111">
        <f>E443</f>
        <v>0</v>
      </c>
      <c r="F442" s="111">
        <f>F443</f>
        <v>0</v>
      </c>
    </row>
    <row r="443" spans="1:6" ht="25.5">
      <c r="A443" s="165">
        <v>1220120030</v>
      </c>
      <c r="B443" s="164">
        <v>600</v>
      </c>
      <c r="C443" s="129" t="s">
        <v>325</v>
      </c>
      <c r="D443" s="111">
        <f>'Прил.№5'!F703</f>
        <v>1460.4</v>
      </c>
      <c r="E443" s="111">
        <f>'Прил.№5'!G703</f>
        <v>0</v>
      </c>
      <c r="F443" s="111">
        <f>'Прил.№5'!H703</f>
        <v>0</v>
      </c>
    </row>
    <row r="444" spans="1:6" ht="38.25">
      <c r="A444" s="165" t="s">
        <v>215</v>
      </c>
      <c r="B444" s="164"/>
      <c r="C444" s="129" t="s">
        <v>299</v>
      </c>
      <c r="D444" s="111">
        <f>D445+D447+D449</f>
        <v>9256</v>
      </c>
      <c r="E444" s="111">
        <f>E445+E447+E449</f>
        <v>9855.1</v>
      </c>
      <c r="F444" s="111">
        <f>F445+F447+F449</f>
        <v>7637.6</v>
      </c>
    </row>
    <row r="445" spans="1:6" ht="25.5">
      <c r="A445" s="143" t="s">
        <v>274</v>
      </c>
      <c r="B445" s="144"/>
      <c r="C445" s="145" t="s">
        <v>443</v>
      </c>
      <c r="D445" s="111">
        <f>D446</f>
        <v>7637.6</v>
      </c>
      <c r="E445" s="111">
        <f>E446</f>
        <v>7637.6</v>
      </c>
      <c r="F445" s="111">
        <f>F446</f>
        <v>7637.6</v>
      </c>
    </row>
    <row r="446" spans="1:6" ht="25.5">
      <c r="A446" s="143" t="s">
        <v>274</v>
      </c>
      <c r="B446" s="144" t="s">
        <v>95</v>
      </c>
      <c r="C446" s="145" t="s">
        <v>393</v>
      </c>
      <c r="D446" s="111">
        <f>'Прил.№5'!F708</f>
        <v>7637.6</v>
      </c>
      <c r="E446" s="111">
        <f>'Прил.№5'!G708</f>
        <v>7637.6</v>
      </c>
      <c r="F446" s="111">
        <f>'Прил.№5'!H708</f>
        <v>7637.6</v>
      </c>
    </row>
    <row r="447" spans="1:6" ht="38.25">
      <c r="A447" s="165" t="s">
        <v>485</v>
      </c>
      <c r="B447" s="164"/>
      <c r="C447" s="166" t="s">
        <v>486</v>
      </c>
      <c r="D447" s="111">
        <f>D448</f>
        <v>1618.3999999999996</v>
      </c>
      <c r="E447" s="111">
        <f>E448</f>
        <v>0</v>
      </c>
      <c r="F447" s="111">
        <f>F448</f>
        <v>0</v>
      </c>
    </row>
    <row r="448" spans="1:6" ht="25.5">
      <c r="A448" s="165" t="s">
        <v>485</v>
      </c>
      <c r="B448" s="164">
        <v>600</v>
      </c>
      <c r="C448" s="129" t="s">
        <v>325</v>
      </c>
      <c r="D448" s="111">
        <f>'Прил.№5'!F710</f>
        <v>1618.3999999999996</v>
      </c>
      <c r="E448" s="111">
        <f>'Прил.№5'!G710</f>
        <v>0</v>
      </c>
      <c r="F448" s="111">
        <f>'Прил.№5'!H710</f>
        <v>0</v>
      </c>
    </row>
    <row r="449" spans="1:6" ht="38.25">
      <c r="A449" s="165" t="s">
        <v>941</v>
      </c>
      <c r="B449" s="164"/>
      <c r="C449" s="129" t="s">
        <v>639</v>
      </c>
      <c r="D449" s="111">
        <f>D450</f>
        <v>0</v>
      </c>
      <c r="E449" s="111">
        <f>E450</f>
        <v>2217.5</v>
      </c>
      <c r="F449" s="111">
        <f>F450</f>
        <v>0</v>
      </c>
    </row>
    <row r="450" spans="1:6" ht="25.5">
      <c r="A450" s="165" t="s">
        <v>941</v>
      </c>
      <c r="B450" s="168" t="s">
        <v>64</v>
      </c>
      <c r="C450" s="194" t="s">
        <v>383</v>
      </c>
      <c r="D450" s="111">
        <f>'Прил.№5'!F712</f>
        <v>0</v>
      </c>
      <c r="E450" s="111">
        <f>'Прил.№5'!G712</f>
        <v>2217.5</v>
      </c>
      <c r="F450" s="111">
        <f>'Прил.№5'!H712</f>
        <v>0</v>
      </c>
    </row>
    <row r="451" spans="1:6" ht="25.5">
      <c r="A451" s="143" t="s">
        <v>439</v>
      </c>
      <c r="B451" s="144"/>
      <c r="C451" s="145" t="s">
        <v>398</v>
      </c>
      <c r="D451" s="111">
        <f>D456+D452+D454+D460+D458+D462+D464</f>
        <v>128242.09999999999</v>
      </c>
      <c r="E451" s="111">
        <f>E456+E452+E454+E460+E458+E462+E464</f>
        <v>126651.79999999999</v>
      </c>
      <c r="F451" s="111">
        <f>F456+F452+F454+F460+F458+F462+F464</f>
        <v>126651.79999999999</v>
      </c>
    </row>
    <row r="452" spans="1:6" ht="25.5">
      <c r="A452" s="165">
        <v>1220110250</v>
      </c>
      <c r="B452" s="167"/>
      <c r="C452" s="129" t="s">
        <v>528</v>
      </c>
      <c r="D452" s="111">
        <f>D453</f>
        <v>2208.2</v>
      </c>
      <c r="E452" s="111">
        <f>E453</f>
        <v>2208.2</v>
      </c>
      <c r="F452" s="111">
        <f>F453</f>
        <v>2208.2</v>
      </c>
    </row>
    <row r="453" spans="1:6" ht="25.5">
      <c r="A453" s="165">
        <v>1220110250</v>
      </c>
      <c r="B453" s="167">
        <v>600</v>
      </c>
      <c r="C453" s="129" t="s">
        <v>325</v>
      </c>
      <c r="D453" s="111">
        <f>'Прил.№5'!F715</f>
        <v>2208.2</v>
      </c>
      <c r="E453" s="111">
        <f>'Прил.№5'!G715</f>
        <v>2208.2</v>
      </c>
      <c r="F453" s="111">
        <f>'Прил.№5'!H715</f>
        <v>2208.2</v>
      </c>
    </row>
    <row r="454" spans="1:6" ht="25.5">
      <c r="A454" s="165">
        <v>1220110440</v>
      </c>
      <c r="B454" s="167"/>
      <c r="C454" s="129" t="s">
        <v>529</v>
      </c>
      <c r="D454" s="111">
        <f>D455</f>
        <v>1614.9</v>
      </c>
      <c r="E454" s="111">
        <f>E455</f>
        <v>0</v>
      </c>
      <c r="F454" s="111">
        <f>F455</f>
        <v>0</v>
      </c>
    </row>
    <row r="455" spans="1:6" ht="25.5">
      <c r="A455" s="165">
        <v>1220110440</v>
      </c>
      <c r="B455" s="167">
        <v>600</v>
      </c>
      <c r="C455" s="129" t="s">
        <v>325</v>
      </c>
      <c r="D455" s="111">
        <f>'Прил.№5'!F717</f>
        <v>1614.9</v>
      </c>
      <c r="E455" s="111">
        <f>'Прил.№5'!G717</f>
        <v>0</v>
      </c>
      <c r="F455" s="111">
        <f>'Прил.№5'!H717</f>
        <v>0</v>
      </c>
    </row>
    <row r="456" spans="1:6" ht="76.5">
      <c r="A456" s="143" t="s">
        <v>440</v>
      </c>
      <c r="B456" s="144"/>
      <c r="C456" s="150" t="s">
        <v>91</v>
      </c>
      <c r="D456" s="111">
        <f>D457</f>
        <v>124419</v>
      </c>
      <c r="E456" s="111">
        <f>E457</f>
        <v>124443.59999999999</v>
      </c>
      <c r="F456" s="111">
        <f>F457</f>
        <v>124443.59999999999</v>
      </c>
    </row>
    <row r="457" spans="1:6" ht="22.5" customHeight="1">
      <c r="A457" s="143" t="s">
        <v>440</v>
      </c>
      <c r="B457" s="144" t="s">
        <v>95</v>
      </c>
      <c r="C457" s="145" t="s">
        <v>393</v>
      </c>
      <c r="D457" s="111">
        <f>'Прил.№5'!F719</f>
        <v>124419</v>
      </c>
      <c r="E457" s="111">
        <f>'Прил.№5'!G719</f>
        <v>124443.59999999999</v>
      </c>
      <c r="F457" s="111">
        <f>'Прил.№5'!H719</f>
        <v>124443.59999999999</v>
      </c>
    </row>
    <row r="458" spans="1:6" ht="25.5" hidden="1">
      <c r="A458" s="165">
        <v>1220110920</v>
      </c>
      <c r="B458" s="164"/>
      <c r="C458" s="129" t="s">
        <v>527</v>
      </c>
      <c r="D458" s="111">
        <f>D459</f>
        <v>0</v>
      </c>
      <c r="E458" s="111">
        <f>E459</f>
        <v>0</v>
      </c>
      <c r="F458" s="111">
        <f>F459</f>
        <v>0</v>
      </c>
    </row>
    <row r="459" spans="1:6" ht="25.5" hidden="1">
      <c r="A459" s="165">
        <v>1220110920</v>
      </c>
      <c r="B459" s="164">
        <v>600</v>
      </c>
      <c r="C459" s="129" t="s">
        <v>325</v>
      </c>
      <c r="D459" s="111">
        <f>'Прил.№5'!F721</f>
        <v>0</v>
      </c>
      <c r="E459" s="111">
        <f>'Прил.№5'!G721</f>
        <v>0</v>
      </c>
      <c r="F459" s="111">
        <f>'Прил.№5'!H721</f>
        <v>0</v>
      </c>
    </row>
    <row r="460" spans="1:6" ht="25.5" hidden="1">
      <c r="A460" s="165">
        <v>1220111330</v>
      </c>
      <c r="B460" s="167"/>
      <c r="C460" s="133" t="s">
        <v>640</v>
      </c>
      <c r="D460" s="111">
        <f>D461</f>
        <v>0</v>
      </c>
      <c r="E460" s="111">
        <f>E461</f>
        <v>0</v>
      </c>
      <c r="F460" s="111">
        <f>F461</f>
        <v>0</v>
      </c>
    </row>
    <row r="461" spans="1:6" ht="25.5" hidden="1">
      <c r="A461" s="165">
        <v>1220111330</v>
      </c>
      <c r="B461" s="167">
        <v>600</v>
      </c>
      <c r="C461" s="129" t="s">
        <v>343</v>
      </c>
      <c r="D461" s="111">
        <f>'Прил.№5'!F723</f>
        <v>0</v>
      </c>
      <c r="E461" s="111">
        <f>'Прил.№5'!G723</f>
        <v>0</v>
      </c>
      <c r="F461" s="111">
        <f>'Прил.№5'!H723</f>
        <v>0</v>
      </c>
    </row>
    <row r="462" spans="1:6" ht="38.25" hidden="1">
      <c r="A462" s="165">
        <v>1220111390</v>
      </c>
      <c r="B462" s="167"/>
      <c r="C462" s="129" t="s">
        <v>663</v>
      </c>
      <c r="D462" s="111">
        <f>D463</f>
        <v>0</v>
      </c>
      <c r="E462" s="111">
        <f>E463</f>
        <v>0</v>
      </c>
      <c r="F462" s="111">
        <f>F463</f>
        <v>0</v>
      </c>
    </row>
    <row r="463" spans="1:6" ht="25.5" hidden="1">
      <c r="A463" s="165">
        <v>1220111390</v>
      </c>
      <c r="B463" s="167">
        <v>600</v>
      </c>
      <c r="C463" s="129" t="s">
        <v>343</v>
      </c>
      <c r="D463" s="111">
        <f>'Прил.№5'!F725</f>
        <v>0</v>
      </c>
      <c r="E463" s="111">
        <f>'Прил.№5'!G725</f>
        <v>0</v>
      </c>
      <c r="F463" s="111">
        <f>'Прил.№5'!H725</f>
        <v>0</v>
      </c>
    </row>
    <row r="464" spans="1:6" ht="25.5" hidden="1">
      <c r="A464" s="165">
        <v>1220118000</v>
      </c>
      <c r="B464" s="167"/>
      <c r="C464" s="133" t="s">
        <v>861</v>
      </c>
      <c r="D464" s="111">
        <f>D465</f>
        <v>0</v>
      </c>
      <c r="E464" s="111">
        <f>E465</f>
        <v>0</v>
      </c>
      <c r="F464" s="111">
        <f>F465</f>
        <v>0</v>
      </c>
    </row>
    <row r="465" spans="1:6" ht="25.5" hidden="1">
      <c r="A465" s="165">
        <v>1220118000</v>
      </c>
      <c r="B465" s="167">
        <v>600</v>
      </c>
      <c r="C465" s="129" t="s">
        <v>343</v>
      </c>
      <c r="D465" s="111">
        <f>'Прил.№5'!F727</f>
        <v>0</v>
      </c>
      <c r="E465" s="111">
        <f>'Прил.№5'!G727</f>
        <v>0</v>
      </c>
      <c r="F465" s="111">
        <f>'Прил.№5'!H727</f>
        <v>0</v>
      </c>
    </row>
    <row r="466" spans="1:6" ht="38.25">
      <c r="A466" s="165" t="s">
        <v>615</v>
      </c>
      <c r="B466" s="167"/>
      <c r="C466" s="133" t="s">
        <v>318</v>
      </c>
      <c r="D466" s="111">
        <f>D467+D469</f>
        <v>6861.339999999999</v>
      </c>
      <c r="E466" s="111">
        <f>E467+E469</f>
        <v>20216.83</v>
      </c>
      <c r="F466" s="111">
        <f>F467+F469</f>
        <v>6557.78</v>
      </c>
    </row>
    <row r="467" spans="1:6" ht="38.25">
      <c r="A467" s="165" t="s">
        <v>850</v>
      </c>
      <c r="B467" s="167"/>
      <c r="C467" s="133" t="s">
        <v>616</v>
      </c>
      <c r="D467" s="111">
        <f>D468</f>
        <v>6861.339999999999</v>
      </c>
      <c r="E467" s="111">
        <f>E468</f>
        <v>6693.23</v>
      </c>
      <c r="F467" s="111">
        <f>F468</f>
        <v>6557.78</v>
      </c>
    </row>
    <row r="468" spans="1:6" ht="25.5">
      <c r="A468" s="165" t="s">
        <v>850</v>
      </c>
      <c r="B468" s="167">
        <v>600</v>
      </c>
      <c r="C468" s="129" t="s">
        <v>343</v>
      </c>
      <c r="D468" s="111">
        <f>'Прил.№5'!F730</f>
        <v>6861.339999999999</v>
      </c>
      <c r="E468" s="111">
        <f>'Прил.№5'!G730</f>
        <v>6693.23</v>
      </c>
      <c r="F468" s="111">
        <f>'Прил.№5'!H730</f>
        <v>6557.78</v>
      </c>
    </row>
    <row r="469" spans="1:6" ht="25.5">
      <c r="A469" s="165" t="s">
        <v>942</v>
      </c>
      <c r="B469" s="167"/>
      <c r="C469" s="133" t="s">
        <v>943</v>
      </c>
      <c r="D469" s="111">
        <f>D470</f>
        <v>0</v>
      </c>
      <c r="E469" s="111">
        <f>E470</f>
        <v>13523.6</v>
      </c>
      <c r="F469" s="111">
        <f>F470</f>
        <v>0</v>
      </c>
    </row>
    <row r="470" spans="1:6" ht="25.5">
      <c r="A470" s="165" t="s">
        <v>942</v>
      </c>
      <c r="B470" s="168" t="s">
        <v>64</v>
      </c>
      <c r="C470" s="194" t="s">
        <v>383</v>
      </c>
      <c r="D470" s="111">
        <f>'Прил.№5'!F732</f>
        <v>0</v>
      </c>
      <c r="E470" s="111">
        <f>'Прил.№5'!G732</f>
        <v>13523.6</v>
      </c>
      <c r="F470" s="111">
        <f>'Прил.№5'!H732</f>
        <v>0</v>
      </c>
    </row>
    <row r="471" spans="1:6" ht="38.25">
      <c r="A471" s="165">
        <v>1220150000</v>
      </c>
      <c r="B471" s="167"/>
      <c r="C471" s="133" t="s">
        <v>281</v>
      </c>
      <c r="D471" s="111">
        <f aca="true" t="shared" si="59" ref="D471:F472">D472</f>
        <v>8046.4</v>
      </c>
      <c r="E471" s="111">
        <f t="shared" si="59"/>
        <v>8046.4</v>
      </c>
      <c r="F471" s="111">
        <f t="shared" si="59"/>
        <v>8046.4</v>
      </c>
    </row>
    <row r="472" spans="1:6" ht="38.25">
      <c r="A472" s="165">
        <v>1220153031</v>
      </c>
      <c r="B472" s="167"/>
      <c r="C472" s="133" t="s">
        <v>617</v>
      </c>
      <c r="D472" s="111">
        <f t="shared" si="59"/>
        <v>8046.4</v>
      </c>
      <c r="E472" s="111">
        <f t="shared" si="59"/>
        <v>8046.4</v>
      </c>
      <c r="F472" s="111">
        <f t="shared" si="59"/>
        <v>8046.4</v>
      </c>
    </row>
    <row r="473" spans="1:6" ht="25.5">
      <c r="A473" s="165">
        <v>1220153031</v>
      </c>
      <c r="B473" s="167">
        <v>600</v>
      </c>
      <c r="C473" s="129" t="s">
        <v>343</v>
      </c>
      <c r="D473" s="111">
        <f>'Прил.№5'!F735</f>
        <v>8046.4</v>
      </c>
      <c r="E473" s="111">
        <f>'Прил.№5'!G735</f>
        <v>8046.4</v>
      </c>
      <c r="F473" s="111">
        <f>'Прил.№5'!H735</f>
        <v>8046.4</v>
      </c>
    </row>
    <row r="474" spans="1:6" ht="12.75">
      <c r="A474" s="165" t="s">
        <v>874</v>
      </c>
      <c r="B474" s="167"/>
      <c r="C474" s="133" t="s">
        <v>875</v>
      </c>
      <c r="D474" s="111">
        <f>D475</f>
        <v>1486.8000000000002</v>
      </c>
      <c r="E474" s="111">
        <f aca="true" t="shared" si="60" ref="E474:F477">E475</f>
        <v>1486.8000000000002</v>
      </c>
      <c r="F474" s="111">
        <f t="shared" si="60"/>
        <v>1797.3000000000002</v>
      </c>
    </row>
    <row r="475" spans="1:6" ht="25.5">
      <c r="A475" s="165" t="s">
        <v>876</v>
      </c>
      <c r="B475" s="167"/>
      <c r="C475" s="133" t="s">
        <v>877</v>
      </c>
      <c r="D475" s="111">
        <f>D476</f>
        <v>1486.8000000000002</v>
      </c>
      <c r="E475" s="111">
        <f t="shared" si="60"/>
        <v>1486.8000000000002</v>
      </c>
      <c r="F475" s="111">
        <f t="shared" si="60"/>
        <v>1797.3000000000002</v>
      </c>
    </row>
    <row r="476" spans="1:6" ht="38.25">
      <c r="A476" s="165" t="s">
        <v>878</v>
      </c>
      <c r="B476" s="167"/>
      <c r="C476" s="133" t="s">
        <v>281</v>
      </c>
      <c r="D476" s="111">
        <f>D477</f>
        <v>1486.8000000000002</v>
      </c>
      <c r="E476" s="111">
        <f t="shared" si="60"/>
        <v>1486.8000000000002</v>
      </c>
      <c r="F476" s="111">
        <f t="shared" si="60"/>
        <v>1797.3000000000002</v>
      </c>
    </row>
    <row r="477" spans="1:6" ht="51">
      <c r="A477" s="165" t="s">
        <v>879</v>
      </c>
      <c r="B477" s="167"/>
      <c r="C477" s="133" t="s">
        <v>880</v>
      </c>
      <c r="D477" s="111">
        <f>D478</f>
        <v>1486.8000000000002</v>
      </c>
      <c r="E477" s="111">
        <f t="shared" si="60"/>
        <v>1486.8000000000002</v>
      </c>
      <c r="F477" s="111">
        <f t="shared" si="60"/>
        <v>1797.3000000000002</v>
      </c>
    </row>
    <row r="478" spans="1:6" ht="25.5">
      <c r="A478" s="165" t="s">
        <v>879</v>
      </c>
      <c r="B478" s="167">
        <v>600</v>
      </c>
      <c r="C478" s="129" t="s">
        <v>343</v>
      </c>
      <c r="D478" s="111">
        <f>'Прил.№5'!F740</f>
        <v>1486.8000000000002</v>
      </c>
      <c r="E478" s="111">
        <f>'Прил.№5'!G740</f>
        <v>1486.8000000000002</v>
      </c>
      <c r="F478" s="111">
        <f>'Прил.№5'!H740</f>
        <v>1797.3000000000002</v>
      </c>
    </row>
    <row r="479" spans="1:6" ht="25.5">
      <c r="A479" s="143" t="s">
        <v>591</v>
      </c>
      <c r="B479" s="144"/>
      <c r="C479" s="145" t="s">
        <v>592</v>
      </c>
      <c r="D479" s="111">
        <f>D480+D500</f>
        <v>10761.999999999998</v>
      </c>
      <c r="E479" s="111">
        <f>E480+E500</f>
        <v>10734.34</v>
      </c>
      <c r="F479" s="111">
        <f>F480+F500</f>
        <v>10734.34</v>
      </c>
    </row>
    <row r="480" spans="1:6" ht="25.5">
      <c r="A480" s="143" t="s">
        <v>593</v>
      </c>
      <c r="B480" s="144"/>
      <c r="C480" s="145" t="s">
        <v>594</v>
      </c>
      <c r="D480" s="111">
        <f>D481+D490+D493</f>
        <v>10425.059999999998</v>
      </c>
      <c r="E480" s="111">
        <f>E481+E490+E493</f>
        <v>10397.4</v>
      </c>
      <c r="F480" s="111">
        <f>F481+F490+F493</f>
        <v>10397.4</v>
      </c>
    </row>
    <row r="481" spans="1:6" ht="12.75">
      <c r="A481" s="143" t="s">
        <v>444</v>
      </c>
      <c r="B481" s="144"/>
      <c r="C481" s="145" t="s">
        <v>718</v>
      </c>
      <c r="D481" s="111">
        <f>D485+D487+D482</f>
        <v>7193.359999999999</v>
      </c>
      <c r="E481" s="111">
        <f>E485+E487+E482</f>
        <v>7165.7</v>
      </c>
      <c r="F481" s="111">
        <f>F485+F487+F482</f>
        <v>7165.7</v>
      </c>
    </row>
    <row r="482" spans="1:6" ht="25.5">
      <c r="A482" s="165">
        <v>1230120010</v>
      </c>
      <c r="B482" s="167"/>
      <c r="C482" s="133" t="s">
        <v>661</v>
      </c>
      <c r="D482" s="111">
        <f>D483+D484</f>
        <v>1261.4</v>
      </c>
      <c r="E482" s="111">
        <f>E483+E484</f>
        <v>0</v>
      </c>
      <c r="F482" s="111">
        <f>F483+F484</f>
        <v>0</v>
      </c>
    </row>
    <row r="483" spans="1:6" ht="25.5">
      <c r="A483" s="165">
        <v>1230120010</v>
      </c>
      <c r="B483" s="167">
        <v>600</v>
      </c>
      <c r="C483" s="129" t="s">
        <v>343</v>
      </c>
      <c r="D483" s="111">
        <f>'Прил.№5'!F747</f>
        <v>1254</v>
      </c>
      <c r="E483" s="111">
        <f>'Прил.№5'!G747</f>
        <v>0</v>
      </c>
      <c r="F483" s="111">
        <f>'Прил.№5'!H747</f>
        <v>0</v>
      </c>
    </row>
    <row r="484" spans="1:6" ht="12.75">
      <c r="A484" s="165">
        <v>1230120010</v>
      </c>
      <c r="B484" s="167">
        <v>800</v>
      </c>
      <c r="C484" s="133" t="s">
        <v>94</v>
      </c>
      <c r="D484" s="111">
        <f>'Прил.№5'!F748</f>
        <v>7.4</v>
      </c>
      <c r="E484" s="111">
        <f>'Прил.№5'!G748</f>
        <v>0</v>
      </c>
      <c r="F484" s="111">
        <f>'Прил.№5'!H748</f>
        <v>0</v>
      </c>
    </row>
    <row r="485" spans="1:6" ht="12.75">
      <c r="A485" s="143" t="s">
        <v>445</v>
      </c>
      <c r="B485" s="144"/>
      <c r="C485" s="145" t="s">
        <v>433</v>
      </c>
      <c r="D485" s="111">
        <f>D486</f>
        <v>5811.759999999999</v>
      </c>
      <c r="E485" s="111">
        <f>E486</f>
        <v>7165.7</v>
      </c>
      <c r="F485" s="111">
        <f>F486</f>
        <v>7165.7</v>
      </c>
    </row>
    <row r="486" spans="1:6" ht="25.5">
      <c r="A486" s="143" t="s">
        <v>445</v>
      </c>
      <c r="B486" s="144" t="s">
        <v>95</v>
      </c>
      <c r="C486" s="145" t="s">
        <v>393</v>
      </c>
      <c r="D486" s="111">
        <f>'Прил.№5'!F750</f>
        <v>5811.759999999999</v>
      </c>
      <c r="E486" s="111">
        <f>'Прил.№5'!G750</f>
        <v>7165.7</v>
      </c>
      <c r="F486" s="111">
        <f>'Прил.№5'!H750</f>
        <v>7165.7</v>
      </c>
    </row>
    <row r="487" spans="1:6" ht="12.75">
      <c r="A487" s="165">
        <v>1230120030</v>
      </c>
      <c r="B487" s="167"/>
      <c r="C487" s="166" t="s">
        <v>233</v>
      </c>
      <c r="D487" s="111">
        <f aca="true" t="shared" si="61" ref="D487:F488">D488</f>
        <v>120.2</v>
      </c>
      <c r="E487" s="111">
        <f t="shared" si="61"/>
        <v>0</v>
      </c>
      <c r="F487" s="111">
        <f t="shared" si="61"/>
        <v>0</v>
      </c>
    </row>
    <row r="488" spans="1:6" ht="12.75">
      <c r="A488" s="165">
        <v>1230120030</v>
      </c>
      <c r="B488" s="167"/>
      <c r="C488" s="129" t="s">
        <v>160</v>
      </c>
      <c r="D488" s="111">
        <f t="shared" si="61"/>
        <v>120.2</v>
      </c>
      <c r="E488" s="111">
        <f t="shared" si="61"/>
        <v>0</v>
      </c>
      <c r="F488" s="111">
        <f t="shared" si="61"/>
        <v>0</v>
      </c>
    </row>
    <row r="489" spans="1:6" ht="25.5">
      <c r="A489" s="165">
        <v>1230120030</v>
      </c>
      <c r="B489" s="167">
        <v>600</v>
      </c>
      <c r="C489" s="129" t="s">
        <v>343</v>
      </c>
      <c r="D489" s="111">
        <f>'Прил.№5'!F753</f>
        <v>120.2</v>
      </c>
      <c r="E489" s="111">
        <f>'Прил.№5'!G753</f>
        <v>0</v>
      </c>
      <c r="F489" s="111">
        <f>'Прил.№5'!H753</f>
        <v>0</v>
      </c>
    </row>
    <row r="490" spans="1:6" ht="38.25">
      <c r="A490" s="131" t="s">
        <v>550</v>
      </c>
      <c r="B490" s="132"/>
      <c r="C490" s="129" t="s">
        <v>299</v>
      </c>
      <c r="D490" s="111">
        <f aca="true" t="shared" si="62" ref="D490:F491">D491</f>
        <v>32.3</v>
      </c>
      <c r="E490" s="111">
        <f t="shared" si="62"/>
        <v>32.3</v>
      </c>
      <c r="F490" s="111">
        <f t="shared" si="62"/>
        <v>32.3</v>
      </c>
    </row>
    <row r="491" spans="1:6" ht="38.25">
      <c r="A491" s="131" t="s">
        <v>551</v>
      </c>
      <c r="B491" s="132"/>
      <c r="C491" s="133" t="s">
        <v>549</v>
      </c>
      <c r="D491" s="111">
        <f t="shared" si="62"/>
        <v>32.3</v>
      </c>
      <c r="E491" s="111">
        <f t="shared" si="62"/>
        <v>32.3</v>
      </c>
      <c r="F491" s="111">
        <f t="shared" si="62"/>
        <v>32.3</v>
      </c>
    </row>
    <row r="492" spans="1:6" ht="25.5">
      <c r="A492" s="131" t="s">
        <v>551</v>
      </c>
      <c r="B492" s="132" t="s">
        <v>95</v>
      </c>
      <c r="C492" s="129" t="s">
        <v>325</v>
      </c>
      <c r="D492" s="111">
        <f>'Прил.№5'!F756</f>
        <v>32.3</v>
      </c>
      <c r="E492" s="111">
        <f>'Прил.№5'!G756</f>
        <v>32.3</v>
      </c>
      <c r="F492" s="111">
        <f>'Прил.№5'!H756</f>
        <v>32.3</v>
      </c>
    </row>
    <row r="493" spans="1:6" ht="24" customHeight="1">
      <c r="A493" s="165">
        <v>1230110000</v>
      </c>
      <c r="B493" s="164"/>
      <c r="C493" s="133" t="s">
        <v>262</v>
      </c>
      <c r="D493" s="111">
        <f>D494+D496+D498</f>
        <v>3199.3999999999996</v>
      </c>
      <c r="E493" s="111">
        <f>E494+E496+E498</f>
        <v>3199.4</v>
      </c>
      <c r="F493" s="111">
        <f>F494+F496+F498</f>
        <v>3199.4</v>
      </c>
    </row>
    <row r="494" spans="1:6" ht="47.25" customHeight="1">
      <c r="A494" s="165">
        <v>1230110690</v>
      </c>
      <c r="B494" s="164"/>
      <c r="C494" s="129" t="s">
        <v>530</v>
      </c>
      <c r="D494" s="111">
        <f>D495</f>
        <v>3199.3999999999996</v>
      </c>
      <c r="E494" s="111">
        <f>E495</f>
        <v>3199.4</v>
      </c>
      <c r="F494" s="111">
        <f>F495</f>
        <v>3199.4</v>
      </c>
    </row>
    <row r="495" spans="1:6" ht="23.25" customHeight="1">
      <c r="A495" s="165">
        <v>1230110690</v>
      </c>
      <c r="B495" s="167">
        <v>600</v>
      </c>
      <c r="C495" s="129" t="s">
        <v>343</v>
      </c>
      <c r="D495" s="111">
        <f>'Прил.№5'!F759</f>
        <v>3199.3999999999996</v>
      </c>
      <c r="E495" s="111">
        <f>'Прил.№5'!G759</f>
        <v>3199.4</v>
      </c>
      <c r="F495" s="111">
        <f>'Прил.№5'!H759</f>
        <v>3199.4</v>
      </c>
    </row>
    <row r="496" spans="1:6" ht="25.5" hidden="1">
      <c r="A496" s="165">
        <v>1230110920</v>
      </c>
      <c r="B496" s="164"/>
      <c r="C496" s="129" t="s">
        <v>527</v>
      </c>
      <c r="D496" s="111">
        <f>D497</f>
        <v>0</v>
      </c>
      <c r="E496" s="111">
        <f>E497</f>
        <v>0</v>
      </c>
      <c r="F496" s="111">
        <f>F497</f>
        <v>0</v>
      </c>
    </row>
    <row r="497" spans="1:6" ht="25.5" hidden="1">
      <c r="A497" s="165">
        <v>1230110920</v>
      </c>
      <c r="B497" s="164">
        <v>600</v>
      </c>
      <c r="C497" s="129" t="s">
        <v>325</v>
      </c>
      <c r="D497" s="111">
        <f>'Прил.№5'!F761</f>
        <v>0</v>
      </c>
      <c r="E497" s="111">
        <f>'Прил.№5'!G761</f>
        <v>0</v>
      </c>
      <c r="F497" s="111">
        <f>'Прил.№5'!H761</f>
        <v>0</v>
      </c>
    </row>
    <row r="498" spans="1:6" ht="38.25" hidden="1">
      <c r="A498" s="165">
        <v>1230111390</v>
      </c>
      <c r="B498" s="164"/>
      <c r="C498" s="129" t="s">
        <v>663</v>
      </c>
      <c r="D498" s="111">
        <f>D499</f>
        <v>0</v>
      </c>
      <c r="E498" s="111">
        <f>E499</f>
        <v>0</v>
      </c>
      <c r="F498" s="111">
        <f>F499</f>
        <v>0</v>
      </c>
    </row>
    <row r="499" spans="1:6" ht="25.5" hidden="1">
      <c r="A499" s="165">
        <v>1230111390</v>
      </c>
      <c r="B499" s="164">
        <v>600</v>
      </c>
      <c r="C499" s="129" t="s">
        <v>325</v>
      </c>
      <c r="D499" s="111">
        <f>'Прил.№5'!F763</f>
        <v>0</v>
      </c>
      <c r="E499" s="111">
        <f>'Прил.№5'!G763</f>
        <v>0</v>
      </c>
      <c r="F499" s="111">
        <f>'Прил.№5'!H763</f>
        <v>0</v>
      </c>
    </row>
    <row r="500" spans="1:6" s="8" customFormat="1" ht="38.25">
      <c r="A500" s="143" t="s">
        <v>446</v>
      </c>
      <c r="B500" s="144"/>
      <c r="C500" s="145" t="s">
        <v>447</v>
      </c>
      <c r="D500" s="111">
        <f>D501+D504+D507</f>
        <v>336.94</v>
      </c>
      <c r="E500" s="111">
        <f>E501+E504+E507</f>
        <v>336.94</v>
      </c>
      <c r="F500" s="111">
        <f>F501+F504+F507</f>
        <v>336.94</v>
      </c>
    </row>
    <row r="501" spans="1:6" ht="12.75">
      <c r="A501" s="143" t="s">
        <v>448</v>
      </c>
      <c r="B501" s="144"/>
      <c r="C501" s="145" t="s">
        <v>718</v>
      </c>
      <c r="D501" s="111">
        <f aca="true" t="shared" si="63" ref="D501:F502">D502</f>
        <v>153.06</v>
      </c>
      <c r="E501" s="111">
        <f t="shared" si="63"/>
        <v>153.06</v>
      </c>
      <c r="F501" s="111">
        <f t="shared" si="63"/>
        <v>153.06</v>
      </c>
    </row>
    <row r="502" spans="1:6" ht="25.5">
      <c r="A502" s="143" t="s">
        <v>449</v>
      </c>
      <c r="B502" s="144"/>
      <c r="C502" s="145" t="s">
        <v>450</v>
      </c>
      <c r="D502" s="111">
        <f t="shared" si="63"/>
        <v>153.06</v>
      </c>
      <c r="E502" s="111">
        <f t="shared" si="63"/>
        <v>153.06</v>
      </c>
      <c r="F502" s="111">
        <f t="shared" si="63"/>
        <v>153.06</v>
      </c>
    </row>
    <row r="503" spans="1:6" ht="25.5">
      <c r="A503" s="143" t="s">
        <v>449</v>
      </c>
      <c r="B503" s="144" t="s">
        <v>64</v>
      </c>
      <c r="C503" s="145" t="s">
        <v>383</v>
      </c>
      <c r="D503" s="111">
        <f>'Прил.№5'!F784</f>
        <v>153.06</v>
      </c>
      <c r="E503" s="111">
        <f>'Прил.№5'!G784</f>
        <v>153.06</v>
      </c>
      <c r="F503" s="111">
        <f>'Прил.№5'!H784</f>
        <v>153.06</v>
      </c>
    </row>
    <row r="504" spans="1:6" ht="25.5">
      <c r="A504" s="165">
        <v>1230210000</v>
      </c>
      <c r="B504" s="132"/>
      <c r="C504" s="133" t="s">
        <v>262</v>
      </c>
      <c r="D504" s="111">
        <f aca="true" t="shared" si="64" ref="D504:F505">D505</f>
        <v>91.2</v>
      </c>
      <c r="E504" s="111">
        <f t="shared" si="64"/>
        <v>91.2</v>
      </c>
      <c r="F504" s="111">
        <f t="shared" si="64"/>
        <v>91.2</v>
      </c>
    </row>
    <row r="505" spans="1:6" ht="25.5">
      <c r="A505" s="165">
        <v>1230211080</v>
      </c>
      <c r="B505" s="132"/>
      <c r="C505" s="129" t="s">
        <v>523</v>
      </c>
      <c r="D505" s="111">
        <f t="shared" si="64"/>
        <v>91.2</v>
      </c>
      <c r="E505" s="111">
        <f t="shared" si="64"/>
        <v>91.2</v>
      </c>
      <c r="F505" s="111">
        <f t="shared" si="64"/>
        <v>91.2</v>
      </c>
    </row>
    <row r="506" spans="1:6" ht="25.5">
      <c r="A506" s="165">
        <v>1230211080</v>
      </c>
      <c r="B506" s="132" t="s">
        <v>64</v>
      </c>
      <c r="C506" s="129" t="s">
        <v>381</v>
      </c>
      <c r="D506" s="111">
        <f>'Прил.№5'!F787</f>
        <v>91.2</v>
      </c>
      <c r="E506" s="111">
        <f>'Прил.№5'!G787</f>
        <v>91.2</v>
      </c>
      <c r="F506" s="111">
        <f>'Прил.№5'!H787</f>
        <v>91.2</v>
      </c>
    </row>
    <row r="507" spans="1:6" ht="38.25">
      <c r="A507" s="165" t="s">
        <v>521</v>
      </c>
      <c r="B507" s="132"/>
      <c r="C507" s="129" t="s">
        <v>299</v>
      </c>
      <c r="D507" s="111">
        <f aca="true" t="shared" si="65" ref="D507:F508">D508</f>
        <v>92.68</v>
      </c>
      <c r="E507" s="111">
        <f t="shared" si="65"/>
        <v>92.68</v>
      </c>
      <c r="F507" s="111">
        <f t="shared" si="65"/>
        <v>92.68</v>
      </c>
    </row>
    <row r="508" spans="1:6" ht="25.5">
      <c r="A508" s="165" t="s">
        <v>522</v>
      </c>
      <c r="B508" s="132"/>
      <c r="C508" s="129" t="s">
        <v>524</v>
      </c>
      <c r="D508" s="111">
        <f t="shared" si="65"/>
        <v>92.68</v>
      </c>
      <c r="E508" s="111">
        <f t="shared" si="65"/>
        <v>92.68</v>
      </c>
      <c r="F508" s="111">
        <f t="shared" si="65"/>
        <v>92.68</v>
      </c>
    </row>
    <row r="509" spans="1:6" ht="25.5">
      <c r="A509" s="165" t="s">
        <v>522</v>
      </c>
      <c r="B509" s="132" t="s">
        <v>64</v>
      </c>
      <c r="C509" s="129" t="s">
        <v>381</v>
      </c>
      <c r="D509" s="111">
        <f>'Прил.№5'!F790</f>
        <v>92.68</v>
      </c>
      <c r="E509" s="111">
        <f>'Прил.№5'!G790</f>
        <v>92.68</v>
      </c>
      <c r="F509" s="111">
        <f>'Прил.№5'!H790</f>
        <v>92.68</v>
      </c>
    </row>
    <row r="510" spans="1:6" ht="25.5">
      <c r="A510" s="143" t="s">
        <v>101</v>
      </c>
      <c r="B510" s="144"/>
      <c r="C510" s="145" t="s">
        <v>451</v>
      </c>
      <c r="D510" s="111">
        <f>D511+D515</f>
        <v>3322</v>
      </c>
      <c r="E510" s="111">
        <f>E511+E515</f>
        <v>3322</v>
      </c>
      <c r="F510" s="111">
        <f>F511+F515</f>
        <v>3322</v>
      </c>
    </row>
    <row r="511" spans="1:6" ht="25.5">
      <c r="A511" s="143" t="s">
        <v>452</v>
      </c>
      <c r="B511" s="144"/>
      <c r="C511" s="145" t="s">
        <v>453</v>
      </c>
      <c r="D511" s="111">
        <f>D512</f>
        <v>70</v>
      </c>
      <c r="E511" s="111">
        <f aca="true" t="shared" si="66" ref="E511:F513">E512</f>
        <v>70</v>
      </c>
      <c r="F511" s="111">
        <f t="shared" si="66"/>
        <v>70</v>
      </c>
    </row>
    <row r="512" spans="1:6" ht="12.75">
      <c r="A512" s="143" t="s">
        <v>454</v>
      </c>
      <c r="B512" s="144"/>
      <c r="C512" s="145" t="s">
        <v>718</v>
      </c>
      <c r="D512" s="111">
        <f>D513</f>
        <v>70</v>
      </c>
      <c r="E512" s="111">
        <f t="shared" si="66"/>
        <v>70</v>
      </c>
      <c r="F512" s="111">
        <f t="shared" si="66"/>
        <v>70</v>
      </c>
    </row>
    <row r="513" spans="1:6" ht="25.5">
      <c r="A513" s="143" t="s">
        <v>455</v>
      </c>
      <c r="B513" s="144"/>
      <c r="C513" s="145" t="s">
        <v>456</v>
      </c>
      <c r="D513" s="111">
        <f>D514</f>
        <v>70</v>
      </c>
      <c r="E513" s="111">
        <f t="shared" si="66"/>
        <v>70</v>
      </c>
      <c r="F513" s="111">
        <f t="shared" si="66"/>
        <v>70</v>
      </c>
    </row>
    <row r="514" spans="1:6" ht="25.5">
      <c r="A514" s="143" t="s">
        <v>455</v>
      </c>
      <c r="B514" s="144" t="s">
        <v>95</v>
      </c>
      <c r="C514" s="145" t="s">
        <v>393</v>
      </c>
      <c r="D514" s="111">
        <f>'Прил.№5'!F770</f>
        <v>70</v>
      </c>
      <c r="E514" s="111">
        <f>'Прил.№5'!G770</f>
        <v>70</v>
      </c>
      <c r="F514" s="111">
        <f>'Прил.№5'!H770</f>
        <v>70</v>
      </c>
    </row>
    <row r="515" spans="1:6" ht="38.25">
      <c r="A515" s="143" t="s">
        <v>102</v>
      </c>
      <c r="B515" s="144"/>
      <c r="C515" s="145" t="s">
        <v>457</v>
      </c>
      <c r="D515" s="111">
        <f>D516+D521</f>
        <v>3252</v>
      </c>
      <c r="E515" s="111">
        <f>E516+E521</f>
        <v>3252</v>
      </c>
      <c r="F515" s="111">
        <f>F516+F521</f>
        <v>3252</v>
      </c>
    </row>
    <row r="516" spans="1:6" ht="25.5">
      <c r="A516" s="143" t="s">
        <v>458</v>
      </c>
      <c r="B516" s="144"/>
      <c r="C516" s="145" t="s">
        <v>398</v>
      </c>
      <c r="D516" s="111">
        <f>D517+D519</f>
        <v>3222</v>
      </c>
      <c r="E516" s="111">
        <f>E517+E519</f>
        <v>3222</v>
      </c>
      <c r="F516" s="111">
        <f>F517+F519</f>
        <v>3222</v>
      </c>
    </row>
    <row r="517" spans="1:6" ht="63.75">
      <c r="A517" s="143" t="s">
        <v>459</v>
      </c>
      <c r="B517" s="144"/>
      <c r="C517" s="145" t="s">
        <v>460</v>
      </c>
      <c r="D517" s="111">
        <f>D518</f>
        <v>3222</v>
      </c>
      <c r="E517" s="111">
        <f>E518</f>
        <v>3222</v>
      </c>
      <c r="F517" s="111">
        <f>F518</f>
        <v>3222</v>
      </c>
    </row>
    <row r="518" spans="1:6" ht="12.75">
      <c r="A518" s="143" t="s">
        <v>459</v>
      </c>
      <c r="B518" s="144" t="s">
        <v>115</v>
      </c>
      <c r="C518" s="145" t="s">
        <v>390</v>
      </c>
      <c r="D518" s="111">
        <f>'Прил.№5'!F318</f>
        <v>3222</v>
      </c>
      <c r="E518" s="111">
        <f>'Прил.№5'!G318</f>
        <v>3222</v>
      </c>
      <c r="F518" s="111">
        <f>'Прил.№5'!H318</f>
        <v>3222</v>
      </c>
    </row>
    <row r="519" spans="1:6" ht="25.5" hidden="1">
      <c r="A519" s="165">
        <v>1240210920</v>
      </c>
      <c r="B519" s="164"/>
      <c r="C519" s="129" t="s">
        <v>527</v>
      </c>
      <c r="D519" s="111">
        <f>D520</f>
        <v>0</v>
      </c>
      <c r="E519" s="111">
        <f>E520</f>
        <v>0</v>
      </c>
      <c r="F519" s="111">
        <f>F520</f>
        <v>0</v>
      </c>
    </row>
    <row r="520" spans="1:6" ht="25.5" hidden="1">
      <c r="A520" s="165">
        <v>1240210920</v>
      </c>
      <c r="B520" s="144" t="s">
        <v>64</v>
      </c>
      <c r="C520" s="145" t="s">
        <v>383</v>
      </c>
      <c r="D520" s="111">
        <f>'Прил.№5'!F798</f>
        <v>0</v>
      </c>
      <c r="E520" s="111">
        <f>'Прил.№5'!G798</f>
        <v>0</v>
      </c>
      <c r="F520" s="111">
        <f>'Прил.№5'!H798</f>
        <v>0</v>
      </c>
    </row>
    <row r="521" spans="1:6" ht="12.75">
      <c r="A521" s="143" t="s">
        <v>103</v>
      </c>
      <c r="B521" s="144"/>
      <c r="C521" s="145" t="s">
        <v>718</v>
      </c>
      <c r="D521" s="111">
        <f aca="true" t="shared" si="67" ref="D521:F522">D522</f>
        <v>30</v>
      </c>
      <c r="E521" s="111">
        <f t="shared" si="67"/>
        <v>30</v>
      </c>
      <c r="F521" s="111">
        <f t="shared" si="67"/>
        <v>30</v>
      </c>
    </row>
    <row r="522" spans="1:6" s="8" customFormat="1" ht="25.5">
      <c r="A522" s="143" t="s">
        <v>104</v>
      </c>
      <c r="B522" s="144"/>
      <c r="C522" s="145" t="s">
        <v>461</v>
      </c>
      <c r="D522" s="111">
        <f t="shared" si="67"/>
        <v>30</v>
      </c>
      <c r="E522" s="111">
        <f t="shared" si="67"/>
        <v>30</v>
      </c>
      <c r="F522" s="111">
        <f t="shared" si="67"/>
        <v>30</v>
      </c>
    </row>
    <row r="523" spans="1:6" ht="25.5">
      <c r="A523" s="143" t="s">
        <v>104</v>
      </c>
      <c r="B523" s="144" t="s">
        <v>64</v>
      </c>
      <c r="C523" s="145" t="s">
        <v>383</v>
      </c>
      <c r="D523" s="111">
        <f>'Прил.№5'!F795</f>
        <v>30</v>
      </c>
      <c r="E523" s="111">
        <f>'Прил.№5'!G795</f>
        <v>30</v>
      </c>
      <c r="F523" s="111">
        <f>'Прил.№5'!H795</f>
        <v>30</v>
      </c>
    </row>
    <row r="524" spans="1:6" ht="25.5">
      <c r="A524" s="143" t="s">
        <v>462</v>
      </c>
      <c r="B524" s="144"/>
      <c r="C524" s="145" t="s">
        <v>463</v>
      </c>
      <c r="D524" s="111">
        <f>D525+D534</f>
        <v>1548.9</v>
      </c>
      <c r="E524" s="111">
        <f>E525+E534</f>
        <v>1548.9</v>
      </c>
      <c r="F524" s="111">
        <f>F525+F534</f>
        <v>1548.9</v>
      </c>
    </row>
    <row r="525" spans="1:6" ht="25.5">
      <c r="A525" s="143" t="s">
        <v>464</v>
      </c>
      <c r="B525" s="144"/>
      <c r="C525" s="145" t="s">
        <v>465</v>
      </c>
      <c r="D525" s="111">
        <f>D526+D530</f>
        <v>1298.9</v>
      </c>
      <c r="E525" s="111">
        <f>E526+E530</f>
        <v>1298.9</v>
      </c>
      <c r="F525" s="111">
        <f>F526+F530</f>
        <v>1298.9</v>
      </c>
    </row>
    <row r="526" spans="1:6" ht="38.25">
      <c r="A526" s="143" t="s">
        <v>275</v>
      </c>
      <c r="B526" s="144"/>
      <c r="C526" s="145" t="s">
        <v>391</v>
      </c>
      <c r="D526" s="111">
        <f>D527</f>
        <v>450</v>
      </c>
      <c r="E526" s="111">
        <f>E527</f>
        <v>450</v>
      </c>
      <c r="F526" s="111">
        <f>F527</f>
        <v>450</v>
      </c>
    </row>
    <row r="527" spans="1:6" ht="23.25" customHeight="1">
      <c r="A527" s="143" t="s">
        <v>276</v>
      </c>
      <c r="B527" s="144"/>
      <c r="C527" s="145" t="s">
        <v>466</v>
      </c>
      <c r="D527" s="111">
        <f>D528+D529</f>
        <v>450</v>
      </c>
      <c r="E527" s="111">
        <f>E528+E529</f>
        <v>450</v>
      </c>
      <c r="F527" s="111">
        <f>F528+F529</f>
        <v>450</v>
      </c>
    </row>
    <row r="528" spans="1:6" ht="25.5" hidden="1">
      <c r="A528" s="143" t="s">
        <v>276</v>
      </c>
      <c r="B528" s="154" t="s">
        <v>64</v>
      </c>
      <c r="C528" s="166" t="s">
        <v>65</v>
      </c>
      <c r="D528" s="111">
        <f>'Прил.№5'!F803</f>
        <v>0</v>
      </c>
      <c r="E528" s="111">
        <f>'Прил.№5'!G803</f>
        <v>0</v>
      </c>
      <c r="F528" s="111">
        <f>'Прил.№5'!H803</f>
        <v>0</v>
      </c>
    </row>
    <row r="529" spans="1:6" ht="25.5">
      <c r="A529" s="143" t="s">
        <v>276</v>
      </c>
      <c r="B529" s="168" t="s">
        <v>95</v>
      </c>
      <c r="C529" s="145" t="s">
        <v>393</v>
      </c>
      <c r="D529" s="111">
        <f>'Прил.№5'!F804</f>
        <v>450</v>
      </c>
      <c r="E529" s="111">
        <f>'Прил.№5'!G804</f>
        <v>450</v>
      </c>
      <c r="F529" s="111">
        <f>'Прил.№5'!H804</f>
        <v>450</v>
      </c>
    </row>
    <row r="530" spans="1:6" ht="25.5">
      <c r="A530" s="165">
        <v>1250110000</v>
      </c>
      <c r="B530" s="132"/>
      <c r="C530" s="133" t="s">
        <v>262</v>
      </c>
      <c r="D530" s="111">
        <f>D531</f>
        <v>848.9</v>
      </c>
      <c r="E530" s="111">
        <f>E531</f>
        <v>848.9</v>
      </c>
      <c r="F530" s="111">
        <f>F531</f>
        <v>848.9</v>
      </c>
    </row>
    <row r="531" spans="1:6" ht="12.75">
      <c r="A531" s="165">
        <v>1250110240</v>
      </c>
      <c r="B531" s="132"/>
      <c r="C531" s="129" t="s">
        <v>520</v>
      </c>
      <c r="D531" s="111">
        <f>D533+D532</f>
        <v>848.9</v>
      </c>
      <c r="E531" s="111">
        <f>E533+E532</f>
        <v>848.9</v>
      </c>
      <c r="F531" s="111">
        <f>F533+F532</f>
        <v>848.9</v>
      </c>
    </row>
    <row r="532" spans="1:6" ht="25.5">
      <c r="A532" s="165">
        <v>1250110240</v>
      </c>
      <c r="B532" s="132" t="s">
        <v>64</v>
      </c>
      <c r="C532" s="166" t="s">
        <v>65</v>
      </c>
      <c r="D532" s="111">
        <f>'Прил.№5'!F807</f>
        <v>11.9</v>
      </c>
      <c r="E532" s="111">
        <f>'Прил.№5'!G807</f>
        <v>11.9</v>
      </c>
      <c r="F532" s="111">
        <f>'Прил.№5'!H807</f>
        <v>11.9</v>
      </c>
    </row>
    <row r="533" spans="1:6" ht="25.5">
      <c r="A533" s="165">
        <v>1250110240</v>
      </c>
      <c r="B533" s="132" t="s">
        <v>95</v>
      </c>
      <c r="C533" s="129" t="s">
        <v>325</v>
      </c>
      <c r="D533" s="111">
        <f>'Прил.№5'!F808</f>
        <v>837</v>
      </c>
      <c r="E533" s="111">
        <f>'Прил.№5'!G808</f>
        <v>837</v>
      </c>
      <c r="F533" s="111">
        <f>'Прил.№5'!H808</f>
        <v>837</v>
      </c>
    </row>
    <row r="534" spans="1:6" ht="25.5">
      <c r="A534" s="143" t="s">
        <v>467</v>
      </c>
      <c r="B534" s="144"/>
      <c r="C534" s="145" t="s">
        <v>468</v>
      </c>
      <c r="D534" s="111">
        <f>D535</f>
        <v>250</v>
      </c>
      <c r="E534" s="111">
        <f aca="true" t="shared" si="68" ref="E534:F536">E535</f>
        <v>250</v>
      </c>
      <c r="F534" s="111">
        <f t="shared" si="68"/>
        <v>250</v>
      </c>
    </row>
    <row r="535" spans="1:6" ht="12.75">
      <c r="A535" s="143" t="s">
        <v>469</v>
      </c>
      <c r="B535" s="144"/>
      <c r="C535" s="145" t="s">
        <v>832</v>
      </c>
      <c r="D535" s="111">
        <f>D536</f>
        <v>250</v>
      </c>
      <c r="E535" s="111">
        <f t="shared" si="68"/>
        <v>250</v>
      </c>
      <c r="F535" s="111">
        <f t="shared" si="68"/>
        <v>250</v>
      </c>
    </row>
    <row r="536" spans="1:6" ht="12.75">
      <c r="A536" s="143" t="s">
        <v>470</v>
      </c>
      <c r="B536" s="144"/>
      <c r="C536" s="145" t="s">
        <v>471</v>
      </c>
      <c r="D536" s="111">
        <f>D537</f>
        <v>250</v>
      </c>
      <c r="E536" s="111">
        <f t="shared" si="68"/>
        <v>250</v>
      </c>
      <c r="F536" s="111">
        <f t="shared" si="68"/>
        <v>250</v>
      </c>
    </row>
    <row r="537" spans="1:6" ht="25.5">
      <c r="A537" s="143" t="s">
        <v>470</v>
      </c>
      <c r="B537" s="144" t="s">
        <v>95</v>
      </c>
      <c r="C537" s="145" t="s">
        <v>393</v>
      </c>
      <c r="D537" s="111">
        <f>'Прил.№5'!F777</f>
        <v>250</v>
      </c>
      <c r="E537" s="111">
        <f>'Прил.№5'!G777</f>
        <v>250</v>
      </c>
      <c r="F537" s="111">
        <f>'Прил.№5'!H777</f>
        <v>250</v>
      </c>
    </row>
    <row r="538" spans="1:6" ht="12.75">
      <c r="A538" s="143" t="s">
        <v>105</v>
      </c>
      <c r="B538" s="144"/>
      <c r="C538" s="145" t="s">
        <v>394</v>
      </c>
      <c r="D538" s="111">
        <f aca="true" t="shared" si="69" ref="D538:F539">D539</f>
        <v>11487.96</v>
      </c>
      <c r="E538" s="111">
        <f t="shared" si="69"/>
        <v>11785.16</v>
      </c>
      <c r="F538" s="111">
        <f t="shared" si="69"/>
        <v>11785.16</v>
      </c>
    </row>
    <row r="539" spans="1:6" ht="38.25">
      <c r="A539" s="143" t="s">
        <v>106</v>
      </c>
      <c r="B539" s="144"/>
      <c r="C539" s="129" t="s">
        <v>794</v>
      </c>
      <c r="D539" s="111">
        <f t="shared" si="69"/>
        <v>11487.96</v>
      </c>
      <c r="E539" s="111">
        <f t="shared" si="69"/>
        <v>11785.16</v>
      </c>
      <c r="F539" s="111">
        <f t="shared" si="69"/>
        <v>11785.16</v>
      </c>
    </row>
    <row r="540" spans="1:6" ht="12.75">
      <c r="A540" s="143" t="s">
        <v>107</v>
      </c>
      <c r="B540" s="144"/>
      <c r="C540" s="145" t="s">
        <v>718</v>
      </c>
      <c r="D540" s="111">
        <f>D541+D543</f>
        <v>11487.96</v>
      </c>
      <c r="E540" s="111">
        <f>E541+E543</f>
        <v>11785.16</v>
      </c>
      <c r="F540" s="111">
        <f>F541+F543</f>
        <v>11785.16</v>
      </c>
    </row>
    <row r="541" spans="1:6" ht="12.75">
      <c r="A541" s="143" t="s">
        <v>108</v>
      </c>
      <c r="B541" s="144"/>
      <c r="C541" s="145" t="s">
        <v>472</v>
      </c>
      <c r="D541" s="111">
        <f>D542</f>
        <v>1735</v>
      </c>
      <c r="E541" s="111">
        <f>E542</f>
        <v>1735</v>
      </c>
      <c r="F541" s="111">
        <f>F542</f>
        <v>1735</v>
      </c>
    </row>
    <row r="542" spans="1:6" ht="51">
      <c r="A542" s="143" t="s">
        <v>108</v>
      </c>
      <c r="B542" s="144" t="s">
        <v>62</v>
      </c>
      <c r="C542" s="145" t="s">
        <v>386</v>
      </c>
      <c r="D542" s="111">
        <f>'Прил.№5'!F813</f>
        <v>1735</v>
      </c>
      <c r="E542" s="111">
        <f>'Прил.№5'!G813</f>
        <v>1735</v>
      </c>
      <c r="F542" s="111">
        <f>'Прил.№5'!H813</f>
        <v>1735</v>
      </c>
    </row>
    <row r="543" spans="1:6" ht="25.5">
      <c r="A543" s="143" t="s">
        <v>109</v>
      </c>
      <c r="B543" s="144"/>
      <c r="C543" s="145" t="s">
        <v>473</v>
      </c>
      <c r="D543" s="111">
        <f>D544+D545+D546</f>
        <v>9752.96</v>
      </c>
      <c r="E543" s="111">
        <f>E544+E545+E546</f>
        <v>10050.16</v>
      </c>
      <c r="F543" s="111">
        <f>F544+F545+F546</f>
        <v>10050.16</v>
      </c>
    </row>
    <row r="544" spans="1:6" ht="51">
      <c r="A544" s="143" t="s">
        <v>109</v>
      </c>
      <c r="B544" s="144" t="s">
        <v>62</v>
      </c>
      <c r="C544" s="145" t="s">
        <v>386</v>
      </c>
      <c r="D544" s="111">
        <f>'Прил.№5'!F815</f>
        <v>7772.2</v>
      </c>
      <c r="E544" s="111">
        <f>'Прил.№5'!G815</f>
        <v>7772.2</v>
      </c>
      <c r="F544" s="111">
        <f>'Прил.№5'!H815</f>
        <v>7772.2</v>
      </c>
    </row>
    <row r="545" spans="1:6" ht="25.5">
      <c r="A545" s="143" t="s">
        <v>109</v>
      </c>
      <c r="B545" s="144" t="s">
        <v>64</v>
      </c>
      <c r="C545" s="145" t="s">
        <v>383</v>
      </c>
      <c r="D545" s="111">
        <f>'Прил.№5'!F816</f>
        <v>1977.7600000000002</v>
      </c>
      <c r="E545" s="111">
        <f>'Прил.№5'!G816</f>
        <v>2274.96</v>
      </c>
      <c r="F545" s="111">
        <f>'Прил.№5'!H816</f>
        <v>2274.96</v>
      </c>
    </row>
    <row r="546" spans="1:6" ht="12.75">
      <c r="A546" s="143" t="s">
        <v>109</v>
      </c>
      <c r="B546" s="144" t="s">
        <v>93</v>
      </c>
      <c r="C546" s="145" t="s">
        <v>387</v>
      </c>
      <c r="D546" s="111">
        <f>'Прил.№5'!F817</f>
        <v>3</v>
      </c>
      <c r="E546" s="111">
        <f>'Прил.№5'!G817</f>
        <v>3</v>
      </c>
      <c r="F546" s="111">
        <f>'Прил.№5'!H817</f>
        <v>3</v>
      </c>
    </row>
    <row r="547" spans="1:6" ht="38.25">
      <c r="A547" s="139" t="s">
        <v>110</v>
      </c>
      <c r="B547" s="140"/>
      <c r="C547" s="141" t="s">
        <v>722</v>
      </c>
      <c r="D547" s="142">
        <f aca="true" t="shared" si="70" ref="D547:F550">D548</f>
        <v>11621.3</v>
      </c>
      <c r="E547" s="142">
        <f t="shared" si="70"/>
        <v>11681</v>
      </c>
      <c r="F547" s="142">
        <f t="shared" si="70"/>
        <v>11681</v>
      </c>
    </row>
    <row r="548" spans="1:6" ht="12.75">
      <c r="A548" s="143" t="s">
        <v>111</v>
      </c>
      <c r="B548" s="144"/>
      <c r="C548" s="145" t="s">
        <v>394</v>
      </c>
      <c r="D548" s="111">
        <f t="shared" si="70"/>
        <v>11621.3</v>
      </c>
      <c r="E548" s="111">
        <f t="shared" si="70"/>
        <v>11681</v>
      </c>
      <c r="F548" s="111">
        <f t="shared" si="70"/>
        <v>11681</v>
      </c>
    </row>
    <row r="549" spans="1:6" ht="25.5">
      <c r="A549" s="143" t="s">
        <v>112</v>
      </c>
      <c r="B549" s="144"/>
      <c r="C549" s="129" t="s">
        <v>788</v>
      </c>
      <c r="D549" s="111">
        <f t="shared" si="70"/>
        <v>11621.3</v>
      </c>
      <c r="E549" s="111">
        <f t="shared" si="70"/>
        <v>11681</v>
      </c>
      <c r="F549" s="111">
        <f t="shared" si="70"/>
        <v>11681</v>
      </c>
    </row>
    <row r="550" spans="1:6" ht="12.75">
      <c r="A550" s="143" t="s">
        <v>113</v>
      </c>
      <c r="B550" s="144"/>
      <c r="C550" s="133" t="s">
        <v>670</v>
      </c>
      <c r="D550" s="111">
        <f t="shared" si="70"/>
        <v>11621.3</v>
      </c>
      <c r="E550" s="111">
        <f t="shared" si="70"/>
        <v>11681</v>
      </c>
      <c r="F550" s="111">
        <f t="shared" si="70"/>
        <v>11681</v>
      </c>
    </row>
    <row r="551" spans="1:6" ht="25.5">
      <c r="A551" s="143" t="s">
        <v>114</v>
      </c>
      <c r="B551" s="144"/>
      <c r="C551" s="129" t="s">
        <v>787</v>
      </c>
      <c r="D551" s="111">
        <f>D552+D553</f>
        <v>11621.3</v>
      </c>
      <c r="E551" s="111">
        <f>E552+E553</f>
        <v>11681</v>
      </c>
      <c r="F551" s="111">
        <f>F552+F553</f>
        <v>11681</v>
      </c>
    </row>
    <row r="552" spans="1:6" ht="51">
      <c r="A552" s="143" t="s">
        <v>114</v>
      </c>
      <c r="B552" s="144" t="s">
        <v>62</v>
      </c>
      <c r="C552" s="145" t="s">
        <v>386</v>
      </c>
      <c r="D552" s="111">
        <f>'Прил.№5'!F835</f>
        <v>10560</v>
      </c>
      <c r="E552" s="111">
        <f>'Прил.№5'!G835</f>
        <v>10560</v>
      </c>
      <c r="F552" s="111">
        <f>'Прил.№5'!H835</f>
        <v>10560</v>
      </c>
    </row>
    <row r="553" spans="1:6" ht="25.5">
      <c r="A553" s="143" t="s">
        <v>114</v>
      </c>
      <c r="B553" s="144" t="s">
        <v>64</v>
      </c>
      <c r="C553" s="145" t="s">
        <v>383</v>
      </c>
      <c r="D553" s="111">
        <f>'Прил.№5'!F836</f>
        <v>1061.3</v>
      </c>
      <c r="E553" s="111">
        <f>'Прил.№5'!G836</f>
        <v>1121</v>
      </c>
      <c r="F553" s="111">
        <f>'Прил.№5'!H836</f>
        <v>1121</v>
      </c>
    </row>
    <row r="554" spans="1:6" s="5" customFormat="1" ht="38.25">
      <c r="A554" s="157" t="s">
        <v>494</v>
      </c>
      <c r="B554" s="169"/>
      <c r="C554" s="152" t="s">
        <v>693</v>
      </c>
      <c r="D554" s="170">
        <f>D555+D569+D595+D616+D632</f>
        <v>1016943.9800000001</v>
      </c>
      <c r="E554" s="170">
        <f>E555+E569+E595+E616+E632</f>
        <v>17138.699999999997</v>
      </c>
      <c r="F554" s="170">
        <f>F555+F569+F595+F616+F632</f>
        <v>22618.7</v>
      </c>
    </row>
    <row r="555" spans="1:6" ht="38.25">
      <c r="A555" s="131" t="s">
        <v>495</v>
      </c>
      <c r="B555" s="132"/>
      <c r="C555" s="136" t="s">
        <v>694</v>
      </c>
      <c r="D555" s="111">
        <f>D556</f>
        <v>6843.2</v>
      </c>
      <c r="E555" s="111">
        <f>E556</f>
        <v>2800</v>
      </c>
      <c r="F555" s="111">
        <f>F556</f>
        <v>2800</v>
      </c>
    </row>
    <row r="556" spans="1:6" ht="25.5">
      <c r="A556" s="131" t="s">
        <v>496</v>
      </c>
      <c r="B556" s="132"/>
      <c r="C556" s="133" t="s">
        <v>497</v>
      </c>
      <c r="D556" s="111">
        <f>D557+D566</f>
        <v>6843.2</v>
      </c>
      <c r="E556" s="111">
        <f>E557+E566</f>
        <v>2800</v>
      </c>
      <c r="F556" s="111">
        <f>F557+F566</f>
        <v>2800</v>
      </c>
    </row>
    <row r="557" spans="1:6" ht="20.25" customHeight="1">
      <c r="A557" s="131" t="s">
        <v>498</v>
      </c>
      <c r="B557" s="132"/>
      <c r="C557" s="133" t="s">
        <v>670</v>
      </c>
      <c r="D557" s="111">
        <f>D558+D560+D564+D562</f>
        <v>6043.2</v>
      </c>
      <c r="E557" s="111">
        <f>E558+E560+E564+E562</f>
        <v>2800</v>
      </c>
      <c r="F557" s="111">
        <f>F558+F560+F564+F562</f>
        <v>2800</v>
      </c>
    </row>
    <row r="558" spans="1:6" ht="25.5" hidden="1">
      <c r="A558" s="131" t="s">
        <v>499</v>
      </c>
      <c r="B558" s="132"/>
      <c r="C558" s="133" t="s">
        <v>815</v>
      </c>
      <c r="D558" s="111">
        <f>D559</f>
        <v>0</v>
      </c>
      <c r="E558" s="111">
        <f>E559</f>
        <v>0</v>
      </c>
      <c r="F558" s="111">
        <f>F559</f>
        <v>0</v>
      </c>
    </row>
    <row r="559" spans="1:6" ht="25.5" hidden="1">
      <c r="A559" s="131" t="s">
        <v>499</v>
      </c>
      <c r="B559" s="132" t="s">
        <v>64</v>
      </c>
      <c r="C559" s="129" t="s">
        <v>381</v>
      </c>
      <c r="D559" s="111">
        <f>'Прил.№5'!F194</f>
        <v>0</v>
      </c>
      <c r="E559" s="111">
        <f>'Прил.№5'!G194</f>
        <v>0</v>
      </c>
      <c r="F559" s="111">
        <f>'Прил.№5'!H194</f>
        <v>0</v>
      </c>
    </row>
    <row r="560" spans="1:6" ht="25.5">
      <c r="A560" s="131" t="s">
        <v>562</v>
      </c>
      <c r="B560" s="132"/>
      <c r="C560" s="133" t="s">
        <v>816</v>
      </c>
      <c r="D560" s="111">
        <f>D561</f>
        <v>2043.1999999999998</v>
      </c>
      <c r="E560" s="111">
        <f>E561</f>
        <v>300</v>
      </c>
      <c r="F560" s="111">
        <f>F561</f>
        <v>300</v>
      </c>
    </row>
    <row r="561" spans="1:6" ht="22.5" customHeight="1">
      <c r="A561" s="131" t="s">
        <v>562</v>
      </c>
      <c r="B561" s="132" t="s">
        <v>64</v>
      </c>
      <c r="C561" s="129" t="s">
        <v>381</v>
      </c>
      <c r="D561" s="111">
        <f>'Прил.№5'!F196+'Прил.№5'!F417</f>
        <v>2043.1999999999998</v>
      </c>
      <c r="E561" s="111">
        <f>'Прил.№5'!G196+'Прил.№5'!G417</f>
        <v>300</v>
      </c>
      <c r="F561" s="111">
        <f>'Прил.№5'!H196+'Прил.№5'!H417</f>
        <v>300</v>
      </c>
    </row>
    <row r="562" spans="1:6" ht="25.5" hidden="1">
      <c r="A562" s="131" t="s">
        <v>881</v>
      </c>
      <c r="B562" s="132"/>
      <c r="C562" s="133" t="s">
        <v>882</v>
      </c>
      <c r="D562" s="111">
        <f>D563</f>
        <v>0</v>
      </c>
      <c r="E562" s="111">
        <f>E563</f>
        <v>0</v>
      </c>
      <c r="F562" s="111">
        <f>F563</f>
        <v>0</v>
      </c>
    </row>
    <row r="563" spans="1:6" ht="25.5" hidden="1">
      <c r="A563" s="131" t="s">
        <v>881</v>
      </c>
      <c r="B563" s="132" t="s">
        <v>64</v>
      </c>
      <c r="C563" s="129" t="s">
        <v>381</v>
      </c>
      <c r="D563" s="111">
        <f>'Прил.№5'!F198</f>
        <v>0</v>
      </c>
      <c r="E563" s="111">
        <f>'Прил.№5'!G198</f>
        <v>0</v>
      </c>
      <c r="F563" s="111">
        <f>'Прил.№5'!H198</f>
        <v>0</v>
      </c>
    </row>
    <row r="564" spans="1:6" ht="38.25">
      <c r="A564" s="131" t="s">
        <v>634</v>
      </c>
      <c r="B564" s="132"/>
      <c r="C564" s="150" t="s">
        <v>695</v>
      </c>
      <c r="D564" s="111">
        <f>D565</f>
        <v>4000</v>
      </c>
      <c r="E564" s="111">
        <f>E565</f>
        <v>2500</v>
      </c>
      <c r="F564" s="111">
        <f>F565</f>
        <v>2500</v>
      </c>
    </row>
    <row r="565" spans="1:6" ht="12.75">
      <c r="A565" s="131" t="s">
        <v>634</v>
      </c>
      <c r="B565" s="132" t="s">
        <v>93</v>
      </c>
      <c r="C565" s="129" t="s">
        <v>94</v>
      </c>
      <c r="D565" s="111">
        <f>'Прил.№5'!F200</f>
        <v>4000</v>
      </c>
      <c r="E565" s="111">
        <f>'Прил.№5'!G200</f>
        <v>2500</v>
      </c>
      <c r="F565" s="111">
        <f>'Прил.№5'!H200</f>
        <v>2500</v>
      </c>
    </row>
    <row r="566" spans="1:6" ht="63.75">
      <c r="A566" s="131" t="s">
        <v>909</v>
      </c>
      <c r="B566" s="132"/>
      <c r="C566" s="129" t="s">
        <v>772</v>
      </c>
      <c r="D566" s="111">
        <f aca="true" t="shared" si="71" ref="D566:F567">D567</f>
        <v>800</v>
      </c>
      <c r="E566" s="111">
        <f t="shared" si="71"/>
        <v>0</v>
      </c>
      <c r="F566" s="111">
        <f t="shared" si="71"/>
        <v>0</v>
      </c>
    </row>
    <row r="567" spans="1:6" ht="38.25">
      <c r="A567" s="131" t="s">
        <v>910</v>
      </c>
      <c r="B567" s="132"/>
      <c r="C567" s="133" t="s">
        <v>911</v>
      </c>
      <c r="D567" s="111">
        <f t="shared" si="71"/>
        <v>800</v>
      </c>
      <c r="E567" s="111">
        <f t="shared" si="71"/>
        <v>0</v>
      </c>
      <c r="F567" s="111">
        <f t="shared" si="71"/>
        <v>0</v>
      </c>
    </row>
    <row r="568" spans="1:6" ht="25.5">
      <c r="A568" s="131" t="s">
        <v>910</v>
      </c>
      <c r="B568" s="132" t="s">
        <v>219</v>
      </c>
      <c r="C568" s="133" t="s">
        <v>248</v>
      </c>
      <c r="D568" s="111">
        <f>'Прил.№5'!F203</f>
        <v>800</v>
      </c>
      <c r="E568" s="111">
        <f>'Прил.№5'!G203</f>
        <v>0</v>
      </c>
      <c r="F568" s="111">
        <f>'Прил.№5'!H203</f>
        <v>0</v>
      </c>
    </row>
    <row r="569" spans="1:6" ht="23.25" customHeight="1">
      <c r="A569" s="131" t="s">
        <v>637</v>
      </c>
      <c r="B569" s="132"/>
      <c r="C569" s="133" t="s">
        <v>638</v>
      </c>
      <c r="D569" s="111">
        <f>D570+D577+D583</f>
        <v>11960.58</v>
      </c>
      <c r="E569" s="111">
        <f>E570+E577+E583</f>
        <v>7500</v>
      </c>
      <c r="F569" s="111">
        <f>F570+F577+F583</f>
        <v>7500</v>
      </c>
    </row>
    <row r="570" spans="1:6" ht="25.5" hidden="1">
      <c r="A570" s="131" t="s">
        <v>647</v>
      </c>
      <c r="B570" s="132"/>
      <c r="C570" s="133" t="s">
        <v>649</v>
      </c>
      <c r="D570" s="111">
        <f>D574+D571</f>
        <v>0</v>
      </c>
      <c r="E570" s="111">
        <f>E574+E571</f>
        <v>0</v>
      </c>
      <c r="F570" s="111">
        <f>F574+F571</f>
        <v>0</v>
      </c>
    </row>
    <row r="571" spans="1:6" ht="25.5" hidden="1">
      <c r="A571" s="131" t="s">
        <v>658</v>
      </c>
      <c r="B571" s="132"/>
      <c r="C571" s="150" t="s">
        <v>262</v>
      </c>
      <c r="D571" s="111">
        <f aca="true" t="shared" si="72" ref="D571:F572">D572</f>
        <v>0</v>
      </c>
      <c r="E571" s="111">
        <f t="shared" si="72"/>
        <v>0</v>
      </c>
      <c r="F571" s="111">
        <f t="shared" si="72"/>
        <v>0</v>
      </c>
    </row>
    <row r="572" spans="1:6" ht="25.5" hidden="1">
      <c r="A572" s="131" t="s">
        <v>659</v>
      </c>
      <c r="B572" s="132"/>
      <c r="C572" s="133" t="s">
        <v>660</v>
      </c>
      <c r="D572" s="111">
        <f t="shared" si="72"/>
        <v>0</v>
      </c>
      <c r="E572" s="111">
        <f t="shared" si="72"/>
        <v>0</v>
      </c>
      <c r="F572" s="111">
        <f t="shared" si="72"/>
        <v>0</v>
      </c>
    </row>
    <row r="573" spans="1:6" ht="25.5" hidden="1">
      <c r="A573" s="131" t="s">
        <v>659</v>
      </c>
      <c r="B573" s="132" t="s">
        <v>64</v>
      </c>
      <c r="C573" s="129" t="s">
        <v>381</v>
      </c>
      <c r="D573" s="111">
        <f>'Прил.№5'!F244</f>
        <v>0</v>
      </c>
      <c r="E573" s="111">
        <f>'Прил.№5'!G244</f>
        <v>0</v>
      </c>
      <c r="F573" s="111">
        <f>'Прил.№5'!H244</f>
        <v>0</v>
      </c>
    </row>
    <row r="574" spans="1:6" ht="12.75" hidden="1">
      <c r="A574" s="131" t="s">
        <v>648</v>
      </c>
      <c r="B574" s="132"/>
      <c r="C574" s="133" t="s">
        <v>670</v>
      </c>
      <c r="D574" s="111">
        <f aca="true" t="shared" si="73" ref="D574:F575">D575</f>
        <v>0</v>
      </c>
      <c r="E574" s="111">
        <f t="shared" si="73"/>
        <v>0</v>
      </c>
      <c r="F574" s="111">
        <f t="shared" si="73"/>
        <v>0</v>
      </c>
    </row>
    <row r="575" spans="1:6" ht="25.5" hidden="1">
      <c r="A575" s="131" t="s">
        <v>650</v>
      </c>
      <c r="B575" s="132"/>
      <c r="C575" s="133" t="s">
        <v>651</v>
      </c>
      <c r="D575" s="111">
        <f t="shared" si="73"/>
        <v>0</v>
      </c>
      <c r="E575" s="111">
        <f t="shared" si="73"/>
        <v>0</v>
      </c>
      <c r="F575" s="111">
        <f t="shared" si="73"/>
        <v>0</v>
      </c>
    </row>
    <row r="576" spans="1:6" ht="25.5" hidden="1">
      <c r="A576" s="131" t="s">
        <v>650</v>
      </c>
      <c r="B576" s="132" t="s">
        <v>64</v>
      </c>
      <c r="C576" s="129" t="s">
        <v>381</v>
      </c>
      <c r="D576" s="111">
        <f>'Прил.№5'!F247</f>
        <v>0</v>
      </c>
      <c r="E576" s="111">
        <f>'Прил.№5'!G247</f>
        <v>0</v>
      </c>
      <c r="F576" s="111">
        <f>'Прил.№5'!H247</f>
        <v>0</v>
      </c>
    </row>
    <row r="577" spans="1:6" ht="25.5">
      <c r="A577" s="131" t="s">
        <v>764</v>
      </c>
      <c r="B577" s="132"/>
      <c r="C577" s="129" t="s">
        <v>769</v>
      </c>
      <c r="D577" s="111">
        <f>D578</f>
        <v>9099</v>
      </c>
      <c r="E577" s="111">
        <f>E578</f>
        <v>7500</v>
      </c>
      <c r="F577" s="111">
        <f>F578</f>
        <v>7500</v>
      </c>
    </row>
    <row r="578" spans="1:6" ht="12.75">
      <c r="A578" s="131" t="s">
        <v>765</v>
      </c>
      <c r="B578" s="132"/>
      <c r="C578" s="133" t="s">
        <v>670</v>
      </c>
      <c r="D578" s="111">
        <f>D579+D581</f>
        <v>9099</v>
      </c>
      <c r="E578" s="111">
        <f>E579+E581</f>
        <v>7500</v>
      </c>
      <c r="F578" s="111">
        <f>F579+F581</f>
        <v>7500</v>
      </c>
    </row>
    <row r="579" spans="1:6" ht="12.75">
      <c r="A579" s="131" t="s">
        <v>766</v>
      </c>
      <c r="B579" s="132"/>
      <c r="C579" s="129" t="s">
        <v>768</v>
      </c>
      <c r="D579" s="111">
        <f>D580</f>
        <v>4970</v>
      </c>
      <c r="E579" s="111">
        <f>E580</f>
        <v>4800</v>
      </c>
      <c r="F579" s="111">
        <f>F580</f>
        <v>4800</v>
      </c>
    </row>
    <row r="580" spans="1:6" ht="25.5">
      <c r="A580" s="131" t="s">
        <v>766</v>
      </c>
      <c r="B580" s="132" t="s">
        <v>64</v>
      </c>
      <c r="C580" s="129" t="s">
        <v>381</v>
      </c>
      <c r="D580" s="111">
        <f>'Прил.№5'!F424+'Прил.№5'!F251</f>
        <v>4970</v>
      </c>
      <c r="E580" s="111">
        <f>'Прил.№5'!G424+'Прил.№5'!G251</f>
        <v>4800</v>
      </c>
      <c r="F580" s="111">
        <f>'Прил.№5'!H424+'Прил.№5'!H251</f>
        <v>4800</v>
      </c>
    </row>
    <row r="581" spans="1:6" ht="12.75">
      <c r="A581" s="131" t="s">
        <v>767</v>
      </c>
      <c r="B581" s="132"/>
      <c r="C581" s="129" t="s">
        <v>770</v>
      </c>
      <c r="D581" s="111">
        <f>D582</f>
        <v>4129</v>
      </c>
      <c r="E581" s="111">
        <f>E582</f>
        <v>2700</v>
      </c>
      <c r="F581" s="111">
        <f>F582</f>
        <v>2700</v>
      </c>
    </row>
    <row r="582" spans="1:6" ht="25.5">
      <c r="A582" s="131" t="s">
        <v>767</v>
      </c>
      <c r="B582" s="132" t="s">
        <v>64</v>
      </c>
      <c r="C582" s="129" t="s">
        <v>381</v>
      </c>
      <c r="D582" s="111">
        <f>'Прил.№5'!F426+'Прил.№5'!F253</f>
        <v>4129</v>
      </c>
      <c r="E582" s="111">
        <f>'Прил.№5'!G426+'Прил.№5'!G253</f>
        <v>2700</v>
      </c>
      <c r="F582" s="111">
        <f>'Прил.№5'!H426+'Прил.№5'!H253</f>
        <v>2700</v>
      </c>
    </row>
    <row r="583" spans="1:6" ht="12.75">
      <c r="A583" s="131" t="s">
        <v>785</v>
      </c>
      <c r="B583" s="132"/>
      <c r="C583" s="137" t="s">
        <v>771</v>
      </c>
      <c r="D583" s="111">
        <f>D590+D584</f>
        <v>2861.58</v>
      </c>
      <c r="E583" s="111">
        <f>E590+E584</f>
        <v>0</v>
      </c>
      <c r="F583" s="111">
        <f>F590+F584</f>
        <v>0</v>
      </c>
    </row>
    <row r="584" spans="1:6" ht="25.5">
      <c r="A584" s="131" t="s">
        <v>843</v>
      </c>
      <c r="B584" s="132"/>
      <c r="C584" s="133" t="s">
        <v>262</v>
      </c>
      <c r="D584" s="111">
        <f>D585+D588</f>
        <v>594.58</v>
      </c>
      <c r="E584" s="111">
        <f>E585+E588</f>
        <v>0</v>
      </c>
      <c r="F584" s="111">
        <f>F585+F588</f>
        <v>0</v>
      </c>
    </row>
    <row r="585" spans="1:6" ht="25.5">
      <c r="A585" s="131" t="s">
        <v>939</v>
      </c>
      <c r="B585" s="132"/>
      <c r="C585" s="191" t="s">
        <v>844</v>
      </c>
      <c r="D585" s="111">
        <f>D587</f>
        <v>594.58</v>
      </c>
      <c r="E585" s="111">
        <f>E587</f>
        <v>0</v>
      </c>
      <c r="F585" s="111">
        <f>F587</f>
        <v>0</v>
      </c>
    </row>
    <row r="586" spans="1:6" ht="38.25">
      <c r="A586" s="131" t="s">
        <v>936</v>
      </c>
      <c r="B586" s="132"/>
      <c r="C586" s="191" t="s">
        <v>938</v>
      </c>
      <c r="D586" s="111">
        <f>D587</f>
        <v>594.58</v>
      </c>
      <c r="E586" s="111">
        <f>E587</f>
        <v>0</v>
      </c>
      <c r="F586" s="111">
        <f>F587</f>
        <v>0</v>
      </c>
    </row>
    <row r="587" spans="1:6" ht="24" customHeight="1">
      <c r="A587" s="131" t="s">
        <v>936</v>
      </c>
      <c r="B587" s="132" t="s">
        <v>64</v>
      </c>
      <c r="C587" s="129" t="s">
        <v>65</v>
      </c>
      <c r="D587" s="111">
        <f>'Прил.№5'!F258</f>
        <v>594.58</v>
      </c>
      <c r="E587" s="111">
        <f>'Прил.№5'!G258</f>
        <v>0</v>
      </c>
      <c r="F587" s="111">
        <f>'Прил.№5'!H258</f>
        <v>0</v>
      </c>
    </row>
    <row r="588" spans="1:6" ht="51" hidden="1">
      <c r="A588" s="131" t="s">
        <v>869</v>
      </c>
      <c r="B588" s="132"/>
      <c r="C588" s="129" t="s">
        <v>870</v>
      </c>
      <c r="D588" s="111">
        <f>D589</f>
        <v>0</v>
      </c>
      <c r="E588" s="111">
        <f>E589</f>
        <v>0</v>
      </c>
      <c r="F588" s="111">
        <f>F589</f>
        <v>0</v>
      </c>
    </row>
    <row r="589" spans="1:6" ht="25.5" hidden="1">
      <c r="A589" s="131" t="s">
        <v>869</v>
      </c>
      <c r="B589" s="132" t="s">
        <v>64</v>
      </c>
      <c r="C589" s="129" t="s">
        <v>65</v>
      </c>
      <c r="D589" s="111">
        <f>'Прил.№5'!F260</f>
        <v>0</v>
      </c>
      <c r="E589" s="111">
        <f>'Прил.№5'!G260</f>
        <v>0</v>
      </c>
      <c r="F589" s="111">
        <f>'Прил.№5'!H260</f>
        <v>0</v>
      </c>
    </row>
    <row r="590" spans="1:6" ht="63.75">
      <c r="A590" s="131" t="s">
        <v>773</v>
      </c>
      <c r="B590" s="132"/>
      <c r="C590" s="129" t="s">
        <v>772</v>
      </c>
      <c r="D590" s="111">
        <f>D593+D591</f>
        <v>2267</v>
      </c>
      <c r="E590" s="111">
        <f>E593+E591</f>
        <v>0</v>
      </c>
      <c r="F590" s="111">
        <f>F593+F591</f>
        <v>0</v>
      </c>
    </row>
    <row r="591" spans="1:6" ht="38.25">
      <c r="A591" s="131" t="s">
        <v>893</v>
      </c>
      <c r="B591" s="132"/>
      <c r="C591" s="129" t="s">
        <v>934</v>
      </c>
      <c r="D591" s="111">
        <f>D592</f>
        <v>360</v>
      </c>
      <c r="E591" s="111">
        <f>E592</f>
        <v>0</v>
      </c>
      <c r="F591" s="111">
        <f>F592</f>
        <v>0</v>
      </c>
    </row>
    <row r="592" spans="1:6" ht="25.5">
      <c r="A592" s="131" t="s">
        <v>893</v>
      </c>
      <c r="B592" s="132" t="s">
        <v>64</v>
      </c>
      <c r="C592" s="129" t="s">
        <v>65</v>
      </c>
      <c r="D592" s="111">
        <f>'Прил.№5'!F265</f>
        <v>360</v>
      </c>
      <c r="E592" s="111">
        <f>'Прил.№5'!G265</f>
        <v>0</v>
      </c>
      <c r="F592" s="111">
        <f>'Прил.№5'!H265</f>
        <v>0</v>
      </c>
    </row>
    <row r="593" spans="1:6" ht="38.25">
      <c r="A593" s="131" t="s">
        <v>894</v>
      </c>
      <c r="B593" s="132"/>
      <c r="C593" s="129" t="s">
        <v>940</v>
      </c>
      <c r="D593" s="111">
        <f>D594</f>
        <v>1907</v>
      </c>
      <c r="E593" s="111">
        <f>E594</f>
        <v>0</v>
      </c>
      <c r="F593" s="111">
        <f>F594</f>
        <v>0</v>
      </c>
    </row>
    <row r="594" spans="1:6" ht="25.5">
      <c r="A594" s="131" t="s">
        <v>894</v>
      </c>
      <c r="B594" s="132" t="s">
        <v>64</v>
      </c>
      <c r="C594" s="129" t="s">
        <v>65</v>
      </c>
      <c r="D594" s="111">
        <f>'Прил.№5'!F263+'Прил.№5'!F208</f>
        <v>1907</v>
      </c>
      <c r="E594" s="111">
        <f>'Прил.№5'!G263</f>
        <v>0</v>
      </c>
      <c r="F594" s="111">
        <f>'Прил.№5'!H263</f>
        <v>0</v>
      </c>
    </row>
    <row r="595" spans="1:6" ht="25.5">
      <c r="A595" s="131" t="s">
        <v>757</v>
      </c>
      <c r="B595" s="132"/>
      <c r="C595" s="136" t="s">
        <v>758</v>
      </c>
      <c r="D595" s="111">
        <f>D596</f>
        <v>993203.3</v>
      </c>
      <c r="E595" s="111">
        <f>E596</f>
        <v>5903.699999999999</v>
      </c>
      <c r="F595" s="111">
        <f>F596</f>
        <v>11383.7</v>
      </c>
    </row>
    <row r="596" spans="1:6" ht="25.5">
      <c r="A596" s="131" t="s">
        <v>759</v>
      </c>
      <c r="B596" s="132"/>
      <c r="C596" s="133" t="s">
        <v>763</v>
      </c>
      <c r="D596" s="111">
        <f>D600+D597+D605+D608</f>
        <v>993203.3</v>
      </c>
      <c r="E596" s="111">
        <f>E600+E597+E605+E608</f>
        <v>5903.699999999999</v>
      </c>
      <c r="F596" s="111">
        <f>F600+F597+F605+F608</f>
        <v>11383.7</v>
      </c>
    </row>
    <row r="597" spans="1:6" ht="25.5">
      <c r="A597" s="131" t="s">
        <v>837</v>
      </c>
      <c r="B597" s="132"/>
      <c r="C597" s="150" t="s">
        <v>262</v>
      </c>
      <c r="D597" s="111">
        <f aca="true" t="shared" si="74" ref="D597:F598">D598</f>
        <v>485249.7</v>
      </c>
      <c r="E597" s="111">
        <f t="shared" si="74"/>
        <v>0</v>
      </c>
      <c r="F597" s="111">
        <f t="shared" si="74"/>
        <v>0</v>
      </c>
    </row>
    <row r="598" spans="1:6" ht="25.5">
      <c r="A598" s="131" t="s">
        <v>838</v>
      </c>
      <c r="B598" s="132"/>
      <c r="C598" s="133" t="s">
        <v>839</v>
      </c>
      <c r="D598" s="111">
        <f t="shared" si="74"/>
        <v>485249.7</v>
      </c>
      <c r="E598" s="111">
        <f t="shared" si="74"/>
        <v>0</v>
      </c>
      <c r="F598" s="111">
        <f t="shared" si="74"/>
        <v>0</v>
      </c>
    </row>
    <row r="599" spans="1:6" ht="25.5">
      <c r="A599" s="131" t="s">
        <v>838</v>
      </c>
      <c r="B599" s="132" t="s">
        <v>219</v>
      </c>
      <c r="C599" s="133" t="s">
        <v>248</v>
      </c>
      <c r="D599" s="111">
        <f>'Прил.№5'!F215</f>
        <v>485249.7</v>
      </c>
      <c r="E599" s="111">
        <f>'Прил.№5'!G215</f>
        <v>0</v>
      </c>
      <c r="F599" s="111">
        <f>'Прил.№5'!H215</f>
        <v>0</v>
      </c>
    </row>
    <row r="600" spans="1:6" ht="38.25">
      <c r="A600" s="131" t="s">
        <v>760</v>
      </c>
      <c r="B600" s="132"/>
      <c r="C600" s="129" t="s">
        <v>299</v>
      </c>
      <c r="D600" s="111">
        <f>D601+D603</f>
        <v>53916.6</v>
      </c>
      <c r="E600" s="111">
        <f>E601+E603</f>
        <v>0</v>
      </c>
      <c r="F600" s="111">
        <f>F601+F603</f>
        <v>0</v>
      </c>
    </row>
    <row r="601" spans="1:6" ht="38.25">
      <c r="A601" s="131" t="s">
        <v>761</v>
      </c>
      <c r="B601" s="132"/>
      <c r="C601" s="133" t="s">
        <v>762</v>
      </c>
      <c r="D601" s="111">
        <f>D602</f>
        <v>53916.6</v>
      </c>
      <c r="E601" s="111">
        <f>E602</f>
        <v>0</v>
      </c>
      <c r="F601" s="111">
        <f>F602</f>
        <v>0</v>
      </c>
    </row>
    <row r="602" spans="1:6" ht="25.5">
      <c r="A602" s="131" t="s">
        <v>761</v>
      </c>
      <c r="B602" s="132" t="s">
        <v>219</v>
      </c>
      <c r="C602" s="133" t="s">
        <v>248</v>
      </c>
      <c r="D602" s="111">
        <f>'Прил.№5'!F218</f>
        <v>53916.6</v>
      </c>
      <c r="E602" s="111">
        <f>'Прил.№5'!G218</f>
        <v>0</v>
      </c>
      <c r="F602" s="111">
        <f>'Прил.№5'!H218</f>
        <v>0</v>
      </c>
    </row>
    <row r="603" spans="1:6" ht="38.25">
      <c r="A603" s="131" t="s">
        <v>883</v>
      </c>
      <c r="B603" s="132"/>
      <c r="C603" s="133" t="s">
        <v>884</v>
      </c>
      <c r="D603" s="111">
        <f>D604</f>
        <v>0</v>
      </c>
      <c r="E603" s="111">
        <f>E604</f>
        <v>0</v>
      </c>
      <c r="F603" s="111">
        <f>F604</f>
        <v>0</v>
      </c>
    </row>
    <row r="604" spans="1:6" ht="25.5">
      <c r="A604" s="131" t="s">
        <v>883</v>
      </c>
      <c r="B604" s="132" t="s">
        <v>219</v>
      </c>
      <c r="C604" s="133" t="s">
        <v>248</v>
      </c>
      <c r="D604" s="111">
        <f>'Прил.№5'!F220</f>
        <v>0</v>
      </c>
      <c r="E604" s="111">
        <f>'Прил.№5'!G220</f>
        <v>0</v>
      </c>
      <c r="F604" s="111">
        <f>'Прил.№5'!H220</f>
        <v>0</v>
      </c>
    </row>
    <row r="605" spans="1:6" ht="12.75">
      <c r="A605" s="131" t="s">
        <v>898</v>
      </c>
      <c r="B605" s="132"/>
      <c r="C605" s="133" t="s">
        <v>670</v>
      </c>
      <c r="D605" s="111">
        <f aca="true" t="shared" si="75" ref="D605:F606">D606</f>
        <v>0</v>
      </c>
      <c r="E605" s="111">
        <f t="shared" si="75"/>
        <v>5903.699999999999</v>
      </c>
      <c r="F605" s="111">
        <f t="shared" si="75"/>
        <v>11383.7</v>
      </c>
    </row>
    <row r="606" spans="1:6" ht="25.5">
      <c r="A606" s="131" t="s">
        <v>899</v>
      </c>
      <c r="B606" s="132"/>
      <c r="C606" s="133" t="s">
        <v>900</v>
      </c>
      <c r="D606" s="111">
        <f t="shared" si="75"/>
        <v>0</v>
      </c>
      <c r="E606" s="111">
        <f t="shared" si="75"/>
        <v>5903.699999999999</v>
      </c>
      <c r="F606" s="111">
        <f t="shared" si="75"/>
        <v>11383.7</v>
      </c>
    </row>
    <row r="607" spans="1:6" ht="12.75">
      <c r="A607" s="131" t="s">
        <v>899</v>
      </c>
      <c r="B607" s="132" t="s">
        <v>93</v>
      </c>
      <c r="C607" s="129" t="s">
        <v>94</v>
      </c>
      <c r="D607" s="111">
        <f>'Прил.№5'!F223</f>
        <v>0</v>
      </c>
      <c r="E607" s="111">
        <f>'Прил.№5'!G223</f>
        <v>5903.699999999999</v>
      </c>
      <c r="F607" s="111">
        <f>'Прил.№5'!H223</f>
        <v>11383.7</v>
      </c>
    </row>
    <row r="608" spans="1:6" ht="38.25">
      <c r="A608" s="131" t="s">
        <v>922</v>
      </c>
      <c r="B608" s="132"/>
      <c r="C608" s="133" t="s">
        <v>923</v>
      </c>
      <c r="D608" s="111">
        <f>D609</f>
        <v>454037</v>
      </c>
      <c r="E608" s="111">
        <f>E609</f>
        <v>0</v>
      </c>
      <c r="F608" s="111">
        <f>F609</f>
        <v>0</v>
      </c>
    </row>
    <row r="609" spans="1:6" ht="38.25">
      <c r="A609" s="131" t="s">
        <v>924</v>
      </c>
      <c r="B609" s="132"/>
      <c r="C609" s="133" t="s">
        <v>925</v>
      </c>
      <c r="D609" s="111">
        <f>D610+D612+D614</f>
        <v>454037</v>
      </c>
      <c r="E609" s="111">
        <f>E610+E612+E614</f>
        <v>0</v>
      </c>
      <c r="F609" s="111">
        <f>F610+F612+F614</f>
        <v>0</v>
      </c>
    </row>
    <row r="610" spans="1:6" ht="38.25">
      <c r="A610" s="131" t="s">
        <v>926</v>
      </c>
      <c r="B610" s="132"/>
      <c r="C610" s="133" t="s">
        <v>927</v>
      </c>
      <c r="D610" s="111">
        <f>D611</f>
        <v>321608</v>
      </c>
      <c r="E610" s="111">
        <f>E611</f>
        <v>0</v>
      </c>
      <c r="F610" s="111">
        <f>F611</f>
        <v>0</v>
      </c>
    </row>
    <row r="611" spans="1:6" ht="25.5">
      <c r="A611" s="131" t="s">
        <v>926</v>
      </c>
      <c r="B611" s="132" t="s">
        <v>219</v>
      </c>
      <c r="C611" s="133" t="s">
        <v>248</v>
      </c>
      <c r="D611" s="111">
        <f>'Прил.№5'!F227</f>
        <v>321608</v>
      </c>
      <c r="E611" s="111">
        <f>'Прил.№5'!G227</f>
        <v>0</v>
      </c>
      <c r="F611" s="111">
        <f>'Прил.№5'!H227</f>
        <v>0</v>
      </c>
    </row>
    <row r="612" spans="1:6" ht="25.5">
      <c r="A612" s="131" t="s">
        <v>928</v>
      </c>
      <c r="B612" s="132"/>
      <c r="C612" s="133" t="s">
        <v>929</v>
      </c>
      <c r="D612" s="111">
        <f>D613</f>
        <v>119185.9</v>
      </c>
      <c r="E612" s="111">
        <f>E613</f>
        <v>0</v>
      </c>
      <c r="F612" s="111">
        <f>F613</f>
        <v>0</v>
      </c>
    </row>
    <row r="613" spans="1:6" ht="25.5">
      <c r="A613" s="131" t="s">
        <v>928</v>
      </c>
      <c r="B613" s="132" t="s">
        <v>219</v>
      </c>
      <c r="C613" s="133" t="s">
        <v>248</v>
      </c>
      <c r="D613" s="111">
        <f>'Прил.№5'!F229</f>
        <v>119185.9</v>
      </c>
      <c r="E613" s="111">
        <f>'Прил.№5'!G229</f>
        <v>0</v>
      </c>
      <c r="F613" s="111">
        <f>'Прил.№5'!H229</f>
        <v>0</v>
      </c>
    </row>
    <row r="614" spans="1:6" ht="25.5">
      <c r="A614" s="131" t="s">
        <v>930</v>
      </c>
      <c r="B614" s="132"/>
      <c r="C614" s="133" t="s">
        <v>931</v>
      </c>
      <c r="D614" s="111">
        <f>D615</f>
        <v>13243.1</v>
      </c>
      <c r="E614" s="111">
        <f>E615</f>
        <v>0</v>
      </c>
      <c r="F614" s="111">
        <f>F615</f>
        <v>0</v>
      </c>
    </row>
    <row r="615" spans="1:6" ht="25.5">
      <c r="A615" s="131" t="s">
        <v>930</v>
      </c>
      <c r="B615" s="132" t="s">
        <v>219</v>
      </c>
      <c r="C615" s="133" t="s">
        <v>248</v>
      </c>
      <c r="D615" s="111">
        <f>'Прил.№5'!F231</f>
        <v>13243.1</v>
      </c>
      <c r="E615" s="111">
        <f>'Прил.№5'!G231</f>
        <v>0</v>
      </c>
      <c r="F615" s="111">
        <f>'Прил.№5'!H231</f>
        <v>0</v>
      </c>
    </row>
    <row r="616" spans="1:6" ht="12.75">
      <c r="A616" s="131" t="s">
        <v>776</v>
      </c>
      <c r="B616" s="132"/>
      <c r="C616" s="133" t="s">
        <v>775</v>
      </c>
      <c r="D616" s="111">
        <f>D617+D622</f>
        <v>4816.8</v>
      </c>
      <c r="E616" s="111">
        <f>E617+E622</f>
        <v>935</v>
      </c>
      <c r="F616" s="111">
        <f>F617+F622</f>
        <v>935</v>
      </c>
    </row>
    <row r="617" spans="1:6" ht="12.75">
      <c r="A617" s="131" t="s">
        <v>777</v>
      </c>
      <c r="B617" s="132"/>
      <c r="C617" s="133" t="s">
        <v>778</v>
      </c>
      <c r="D617" s="111">
        <f>D618</f>
        <v>3881.8</v>
      </c>
      <c r="E617" s="111">
        <f aca="true" t="shared" si="76" ref="E617:F620">E618</f>
        <v>0</v>
      </c>
      <c r="F617" s="111">
        <f t="shared" si="76"/>
        <v>0</v>
      </c>
    </row>
    <row r="618" spans="1:6" ht="25.5">
      <c r="A618" s="131" t="s">
        <v>779</v>
      </c>
      <c r="B618" s="132"/>
      <c r="C618" s="133" t="s">
        <v>780</v>
      </c>
      <c r="D618" s="111">
        <f>D619</f>
        <v>3881.8</v>
      </c>
      <c r="E618" s="111">
        <f t="shared" si="76"/>
        <v>0</v>
      </c>
      <c r="F618" s="111">
        <f t="shared" si="76"/>
        <v>0</v>
      </c>
    </row>
    <row r="619" spans="1:6" ht="38.25">
      <c r="A619" s="131" t="s">
        <v>781</v>
      </c>
      <c r="B619" s="132"/>
      <c r="C619" s="133" t="s">
        <v>751</v>
      </c>
      <c r="D619" s="111">
        <f>D620</f>
        <v>3881.8</v>
      </c>
      <c r="E619" s="111">
        <f t="shared" si="76"/>
        <v>0</v>
      </c>
      <c r="F619" s="111">
        <f t="shared" si="76"/>
        <v>0</v>
      </c>
    </row>
    <row r="620" spans="1:6" ht="25.5">
      <c r="A620" s="131" t="s">
        <v>782</v>
      </c>
      <c r="B620" s="132"/>
      <c r="C620" s="133" t="s">
        <v>783</v>
      </c>
      <c r="D620" s="111">
        <f>D621</f>
        <v>3881.8</v>
      </c>
      <c r="E620" s="111">
        <f t="shared" si="76"/>
        <v>0</v>
      </c>
      <c r="F620" s="111">
        <f t="shared" si="76"/>
        <v>0</v>
      </c>
    </row>
    <row r="621" spans="1:6" ht="25.5">
      <c r="A621" s="131" t="s">
        <v>782</v>
      </c>
      <c r="B621" s="132" t="s">
        <v>64</v>
      </c>
      <c r="C621" s="129" t="s">
        <v>381</v>
      </c>
      <c r="D621" s="111">
        <f>'Прил.№5'!F271</f>
        <v>3881.8</v>
      </c>
      <c r="E621" s="111">
        <f>'Прил.№5'!G271</f>
        <v>0</v>
      </c>
      <c r="F621" s="111">
        <f>'Прил.№5'!H271</f>
        <v>0</v>
      </c>
    </row>
    <row r="622" spans="1:6" ht="12.75">
      <c r="A622" s="131" t="s">
        <v>896</v>
      </c>
      <c r="B622" s="132"/>
      <c r="C622" s="133" t="s">
        <v>902</v>
      </c>
      <c r="D622" s="111">
        <f>D623+D626+D629</f>
        <v>935</v>
      </c>
      <c r="E622" s="111">
        <f>E623+E626+E629</f>
        <v>935</v>
      </c>
      <c r="F622" s="111">
        <f>F623+F626+F629</f>
        <v>935</v>
      </c>
    </row>
    <row r="623" spans="1:6" ht="12.75">
      <c r="A623" s="131" t="s">
        <v>903</v>
      </c>
      <c r="B623" s="132"/>
      <c r="C623" s="133" t="s">
        <v>670</v>
      </c>
      <c r="D623" s="111">
        <f aca="true" t="shared" si="77" ref="D623:F624">D624</f>
        <v>100</v>
      </c>
      <c r="E623" s="111">
        <f t="shared" si="77"/>
        <v>100</v>
      </c>
      <c r="F623" s="111">
        <f t="shared" si="77"/>
        <v>100</v>
      </c>
    </row>
    <row r="624" spans="1:6" ht="38.25">
      <c r="A624" s="131" t="s">
        <v>904</v>
      </c>
      <c r="B624" s="132"/>
      <c r="C624" s="133" t="s">
        <v>784</v>
      </c>
      <c r="D624" s="111">
        <f t="shared" si="77"/>
        <v>100</v>
      </c>
      <c r="E624" s="111">
        <f t="shared" si="77"/>
        <v>100</v>
      </c>
      <c r="F624" s="111">
        <f t="shared" si="77"/>
        <v>100</v>
      </c>
    </row>
    <row r="625" spans="1:6" ht="25.5">
      <c r="A625" s="131" t="s">
        <v>904</v>
      </c>
      <c r="B625" s="132" t="s">
        <v>64</v>
      </c>
      <c r="C625" s="129" t="s">
        <v>381</v>
      </c>
      <c r="D625" s="160">
        <f>'Прил.№5'!F275</f>
        <v>100</v>
      </c>
      <c r="E625" s="160">
        <f>'Прил.№5'!G275</f>
        <v>100</v>
      </c>
      <c r="F625" s="111">
        <f>'Прил.№5'!H275</f>
        <v>100</v>
      </c>
    </row>
    <row r="626" spans="1:6" ht="25.5">
      <c r="A626" s="131" t="s">
        <v>901</v>
      </c>
      <c r="B626" s="132"/>
      <c r="C626" s="133" t="s">
        <v>262</v>
      </c>
      <c r="D626" s="161">
        <f aca="true" t="shared" si="78" ref="D626:F627">D627</f>
        <v>826.5</v>
      </c>
      <c r="E626" s="161">
        <f t="shared" si="78"/>
        <v>826.5</v>
      </c>
      <c r="F626" s="161">
        <f t="shared" si="78"/>
        <v>826.5</v>
      </c>
    </row>
    <row r="627" spans="1:6" ht="25.5">
      <c r="A627" s="131" t="s">
        <v>905</v>
      </c>
      <c r="B627" s="132"/>
      <c r="C627" s="133" t="s">
        <v>906</v>
      </c>
      <c r="D627" s="161">
        <f t="shared" si="78"/>
        <v>826.5</v>
      </c>
      <c r="E627" s="161">
        <f t="shared" si="78"/>
        <v>826.5</v>
      </c>
      <c r="F627" s="161">
        <f t="shared" si="78"/>
        <v>826.5</v>
      </c>
    </row>
    <row r="628" spans="1:6" ht="25.5">
      <c r="A628" s="131" t="s">
        <v>905</v>
      </c>
      <c r="B628" s="132" t="s">
        <v>64</v>
      </c>
      <c r="C628" s="129" t="s">
        <v>381</v>
      </c>
      <c r="D628" s="161">
        <f>'Прил.№5'!F278</f>
        <v>826.5</v>
      </c>
      <c r="E628" s="161">
        <f>'Прил.№5'!G278</f>
        <v>826.5</v>
      </c>
      <c r="F628" s="161">
        <f>'Прил.№5'!H278</f>
        <v>826.5</v>
      </c>
    </row>
    <row r="629" spans="1:6" ht="63.75">
      <c r="A629" s="131" t="s">
        <v>897</v>
      </c>
      <c r="B629" s="132"/>
      <c r="C629" s="129" t="s">
        <v>772</v>
      </c>
      <c r="D629" s="161">
        <f aca="true" t="shared" si="79" ref="D629:F630">D630</f>
        <v>8.5</v>
      </c>
      <c r="E629" s="161">
        <f t="shared" si="79"/>
        <v>8.5</v>
      </c>
      <c r="F629" s="161">
        <f t="shared" si="79"/>
        <v>8.5</v>
      </c>
    </row>
    <row r="630" spans="1:6" ht="25.5">
      <c r="A630" s="131" t="s">
        <v>907</v>
      </c>
      <c r="B630" s="132"/>
      <c r="C630" s="133" t="s">
        <v>908</v>
      </c>
      <c r="D630" s="161">
        <f t="shared" si="79"/>
        <v>8.5</v>
      </c>
      <c r="E630" s="161">
        <f t="shared" si="79"/>
        <v>8.5</v>
      </c>
      <c r="F630" s="161">
        <f t="shared" si="79"/>
        <v>8.5</v>
      </c>
    </row>
    <row r="631" spans="1:6" ht="25.5">
      <c r="A631" s="131" t="s">
        <v>907</v>
      </c>
      <c r="B631" s="132" t="s">
        <v>64</v>
      </c>
      <c r="C631" s="129" t="s">
        <v>381</v>
      </c>
      <c r="D631" s="161">
        <f>'Прил.№5'!F281</f>
        <v>8.5</v>
      </c>
      <c r="E631" s="161">
        <f>'Прил.№5'!G281</f>
        <v>8.5</v>
      </c>
      <c r="F631" s="161">
        <f>'Прил.№5'!H281</f>
        <v>8.5</v>
      </c>
    </row>
    <row r="632" spans="1:6" ht="25.5">
      <c r="A632" s="131" t="s">
        <v>854</v>
      </c>
      <c r="B632" s="132"/>
      <c r="C632" s="136" t="s">
        <v>858</v>
      </c>
      <c r="D632" s="161">
        <f>D633</f>
        <v>120.1</v>
      </c>
      <c r="E632" s="161">
        <f aca="true" t="shared" si="80" ref="E632:F635">E633</f>
        <v>0</v>
      </c>
      <c r="F632" s="161">
        <f t="shared" si="80"/>
        <v>0</v>
      </c>
    </row>
    <row r="633" spans="1:6" ht="38.25">
      <c r="A633" s="131" t="s">
        <v>855</v>
      </c>
      <c r="B633" s="132"/>
      <c r="C633" s="133" t="s">
        <v>859</v>
      </c>
      <c r="D633" s="161">
        <f>D634</f>
        <v>120.1</v>
      </c>
      <c r="E633" s="161">
        <f t="shared" si="80"/>
        <v>0</v>
      </c>
      <c r="F633" s="161">
        <f t="shared" si="80"/>
        <v>0</v>
      </c>
    </row>
    <row r="634" spans="1:6" ht="12.75">
      <c r="A634" s="131" t="s">
        <v>856</v>
      </c>
      <c r="B634" s="132"/>
      <c r="C634" s="133" t="s">
        <v>670</v>
      </c>
      <c r="D634" s="161">
        <f>D635</f>
        <v>120.1</v>
      </c>
      <c r="E634" s="161">
        <f t="shared" si="80"/>
        <v>0</v>
      </c>
      <c r="F634" s="161">
        <f t="shared" si="80"/>
        <v>0</v>
      </c>
    </row>
    <row r="635" spans="1:6" ht="12.75">
      <c r="A635" s="131" t="s">
        <v>932</v>
      </c>
      <c r="B635" s="132"/>
      <c r="C635" s="129" t="s">
        <v>933</v>
      </c>
      <c r="D635" s="161">
        <f>D636</f>
        <v>120.1</v>
      </c>
      <c r="E635" s="161">
        <f t="shared" si="80"/>
        <v>0</v>
      </c>
      <c r="F635" s="161">
        <f t="shared" si="80"/>
        <v>0</v>
      </c>
    </row>
    <row r="636" spans="1:6" ht="25.5">
      <c r="A636" s="131" t="s">
        <v>932</v>
      </c>
      <c r="B636" s="132" t="s">
        <v>64</v>
      </c>
      <c r="C636" s="129" t="s">
        <v>381</v>
      </c>
      <c r="D636" s="161">
        <f>'Прил.№5'!F410</f>
        <v>120.1</v>
      </c>
      <c r="E636" s="161">
        <f>'Прил.№5'!G410</f>
        <v>0</v>
      </c>
      <c r="F636" s="161">
        <f>'Прил.№5'!H410</f>
        <v>0</v>
      </c>
    </row>
    <row r="637" spans="1:6" ht="12.75">
      <c r="A637" s="131" t="s">
        <v>252</v>
      </c>
      <c r="B637" s="178"/>
      <c r="C637" s="150" t="s">
        <v>100</v>
      </c>
      <c r="D637" s="161">
        <f>D638+D644</f>
        <v>1312.5</v>
      </c>
      <c r="E637" s="161">
        <f>E638+E644</f>
        <v>1615.5</v>
      </c>
      <c r="F637" s="175">
        <f>F638+F644</f>
        <v>1615.5</v>
      </c>
    </row>
    <row r="638" spans="1:6" ht="12.75">
      <c r="A638" s="131" t="s">
        <v>263</v>
      </c>
      <c r="B638" s="178"/>
      <c r="C638" s="150" t="s">
        <v>36</v>
      </c>
      <c r="D638" s="161">
        <f aca="true" t="shared" si="81" ref="D638:F639">D639</f>
        <v>200</v>
      </c>
      <c r="E638" s="161">
        <f t="shared" si="81"/>
        <v>500</v>
      </c>
      <c r="F638" s="175">
        <f t="shared" si="81"/>
        <v>500</v>
      </c>
    </row>
    <row r="639" spans="1:6" ht="12.75">
      <c r="A639" s="176">
        <v>9920020000</v>
      </c>
      <c r="B639" s="179"/>
      <c r="C639" s="150" t="s">
        <v>670</v>
      </c>
      <c r="D639" s="161">
        <f t="shared" si="81"/>
        <v>200</v>
      </c>
      <c r="E639" s="161">
        <f t="shared" si="81"/>
        <v>500</v>
      </c>
      <c r="F639" s="175">
        <f t="shared" si="81"/>
        <v>500</v>
      </c>
    </row>
    <row r="640" spans="1:6" ht="12.75">
      <c r="A640" s="143">
        <v>9920000000</v>
      </c>
      <c r="B640" s="144"/>
      <c r="C640" s="177" t="s">
        <v>36</v>
      </c>
      <c r="D640" s="163">
        <f>D641</f>
        <v>200</v>
      </c>
      <c r="E640" s="163">
        <f aca="true" t="shared" si="82" ref="E640:F642">E641</f>
        <v>500</v>
      </c>
      <c r="F640" s="111">
        <f t="shared" si="82"/>
        <v>500</v>
      </c>
    </row>
    <row r="641" spans="1:6" ht="12.75">
      <c r="A641" s="131" t="s">
        <v>264</v>
      </c>
      <c r="B641" s="132"/>
      <c r="C641" s="133" t="s">
        <v>670</v>
      </c>
      <c r="D641" s="111">
        <f>D642</f>
        <v>200</v>
      </c>
      <c r="E641" s="111">
        <f t="shared" si="82"/>
        <v>500</v>
      </c>
      <c r="F641" s="111">
        <f t="shared" si="82"/>
        <v>500</v>
      </c>
    </row>
    <row r="642" spans="1:6" ht="12.75">
      <c r="A642" s="131" t="s">
        <v>75</v>
      </c>
      <c r="B642" s="132"/>
      <c r="C642" s="129" t="s">
        <v>76</v>
      </c>
      <c r="D642" s="111">
        <f>D643</f>
        <v>200</v>
      </c>
      <c r="E642" s="111">
        <f t="shared" si="82"/>
        <v>500</v>
      </c>
      <c r="F642" s="111">
        <f t="shared" si="82"/>
        <v>500</v>
      </c>
    </row>
    <row r="643" spans="1:6" ht="12.75">
      <c r="A643" s="131" t="s">
        <v>75</v>
      </c>
      <c r="B643" s="132" t="s">
        <v>93</v>
      </c>
      <c r="C643" s="133" t="s">
        <v>94</v>
      </c>
      <c r="D643" s="111">
        <f>'Прил.№5'!F48</f>
        <v>200</v>
      </c>
      <c r="E643" s="111">
        <f>'Прил.№5'!G48</f>
        <v>500</v>
      </c>
      <c r="F643" s="111">
        <f>'Прил.№5'!H48</f>
        <v>500</v>
      </c>
    </row>
    <row r="644" spans="1:6" ht="12.75">
      <c r="A644" s="146" t="s">
        <v>251</v>
      </c>
      <c r="B644" s="132"/>
      <c r="C644" s="133" t="s">
        <v>116</v>
      </c>
      <c r="D644" s="111">
        <f>D645+D647</f>
        <v>1112.5</v>
      </c>
      <c r="E644" s="111">
        <f>E645+E647</f>
        <v>1115.5</v>
      </c>
      <c r="F644" s="111">
        <f>F645+F647</f>
        <v>1115.5</v>
      </c>
    </row>
    <row r="645" spans="1:6" ht="25.5">
      <c r="A645" s="146" t="s">
        <v>611</v>
      </c>
      <c r="B645" s="132"/>
      <c r="C645" s="129" t="s">
        <v>612</v>
      </c>
      <c r="D645" s="111">
        <f>D646</f>
        <v>130</v>
      </c>
      <c r="E645" s="111">
        <f>E646</f>
        <v>130</v>
      </c>
      <c r="F645" s="111">
        <f>F646</f>
        <v>130</v>
      </c>
    </row>
    <row r="646" spans="1:6" ht="51">
      <c r="A646" s="146" t="s">
        <v>611</v>
      </c>
      <c r="B646" s="132" t="s">
        <v>62</v>
      </c>
      <c r="C646" s="129" t="s">
        <v>63</v>
      </c>
      <c r="D646" s="111">
        <f>'Прил.№5'!F452</f>
        <v>130</v>
      </c>
      <c r="E646" s="111">
        <f>'Прил.№5'!G452</f>
        <v>130</v>
      </c>
      <c r="F646" s="111">
        <f>'Прил.№5'!H452</f>
        <v>130</v>
      </c>
    </row>
    <row r="647" spans="1:6" ht="25.5">
      <c r="A647" s="143" t="s">
        <v>200</v>
      </c>
      <c r="B647" s="144"/>
      <c r="C647" s="145" t="s">
        <v>0</v>
      </c>
      <c r="D647" s="111">
        <f>D648+D649+D650</f>
        <v>982.5</v>
      </c>
      <c r="E647" s="111">
        <f>E648+E649+E650</f>
        <v>985.5</v>
      </c>
      <c r="F647" s="111">
        <f>F648+F649+F650</f>
        <v>985.5</v>
      </c>
    </row>
    <row r="648" spans="1:6" ht="51">
      <c r="A648" s="143" t="s">
        <v>200</v>
      </c>
      <c r="B648" s="144" t="s">
        <v>62</v>
      </c>
      <c r="C648" s="145" t="s">
        <v>386</v>
      </c>
      <c r="D648" s="111">
        <f>'Прил.№5'!F442</f>
        <v>960.5</v>
      </c>
      <c r="E648" s="111">
        <f>'Прил.№5'!G442</f>
        <v>960.5</v>
      </c>
      <c r="F648" s="111">
        <f>'Прил.№5'!H442</f>
        <v>960.5</v>
      </c>
    </row>
    <row r="649" spans="1:6" ht="24" customHeight="1">
      <c r="A649" s="143" t="s">
        <v>200</v>
      </c>
      <c r="B649" s="144" t="s">
        <v>64</v>
      </c>
      <c r="C649" s="145" t="s">
        <v>383</v>
      </c>
      <c r="D649" s="111">
        <f>'Прил.№5'!F443</f>
        <v>22</v>
      </c>
      <c r="E649" s="111">
        <f>'Прил.№5'!G443</f>
        <v>25</v>
      </c>
      <c r="F649" s="111">
        <f>'Прил.№5'!H443</f>
        <v>25</v>
      </c>
    </row>
    <row r="650" spans="1:6" ht="12.75" hidden="1">
      <c r="A650" s="143" t="s">
        <v>200</v>
      </c>
      <c r="B650" s="144" t="s">
        <v>93</v>
      </c>
      <c r="C650" s="145" t="s">
        <v>387</v>
      </c>
      <c r="D650" s="111">
        <f>'Прил.№5'!F444</f>
        <v>0</v>
      </c>
      <c r="E650" s="111">
        <f>'Прил.№5'!G444</f>
        <v>0</v>
      </c>
      <c r="F650" s="111">
        <f>'Прил.№5'!H444</f>
        <v>0</v>
      </c>
    </row>
    <row r="651" spans="1:3" ht="12.75">
      <c r="A651" s="8"/>
      <c r="B651" s="22"/>
      <c r="C651" s="171"/>
    </row>
  </sheetData>
  <sheetProtection/>
  <mergeCells count="6">
    <mergeCell ref="E1:F3"/>
    <mergeCell ref="A6:A7"/>
    <mergeCell ref="B6:B7"/>
    <mergeCell ref="C6:C7"/>
    <mergeCell ref="D6:F6"/>
    <mergeCell ref="A4:F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Лидия</cp:lastModifiedBy>
  <cp:lastPrinted>2024-03-20T11:20:01Z</cp:lastPrinted>
  <dcterms:created xsi:type="dcterms:W3CDTF">2007-02-21T13:25:28Z</dcterms:created>
  <dcterms:modified xsi:type="dcterms:W3CDTF">2024-03-20T11:20:30Z</dcterms:modified>
  <cp:category/>
  <cp:version/>
  <cp:contentType/>
  <cp:contentStatus/>
</cp:coreProperties>
</file>