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91" windowWidth="11685" windowHeight="5430" activeTab="1"/>
  </bookViews>
  <sheets>
    <sheet name="Р_ПР" sheetId="1" r:id="rId1"/>
    <sheet name="ВЕД" sheetId="2" r:id="rId2"/>
    <sheet name="ЦСР" sheetId="3" r:id="rId3"/>
    <sheet name="ЦСР_МП" sheetId="4" r:id="rId4"/>
  </sheets>
  <definedNames>
    <definedName name="_xlnm.Print_Area" localSheetId="1">'ВЕД'!$A$1:$J$381</definedName>
    <definedName name="_xlnm.Print_Area" localSheetId="2">'ЦСР'!$A$1:$I$368</definedName>
    <definedName name="_xlnm.Print_Area" localSheetId="3">'ЦСР_МП'!$A$1:$H$257</definedName>
  </definedNames>
  <calcPr fullCalcOnLoad="1"/>
</workbook>
</file>

<file path=xl/sharedStrings.xml><?xml version="1.0" encoding="utf-8"?>
<sst xmlns="http://schemas.openxmlformats.org/spreadsheetml/2006/main" count="3375" uniqueCount="459">
  <si>
    <t>Управление и распоряжение имуществом</t>
  </si>
  <si>
    <t>Управление земельными отношениями</t>
  </si>
  <si>
    <t xml:space="preserve">Транспортное обслуживание населения Максатихинского района Тверской области </t>
  </si>
  <si>
    <t>Развитие и сохранность автомобильных дорог общего пользования регионального и межмуниципального, местного значения Максатихинского района</t>
  </si>
  <si>
    <t>Выполнение мероприятий по приобретению основных средств и материалов (дорожно-строительная техника)</t>
  </si>
  <si>
    <t>Снижение рисков и смягчение последствий чрезвычайных ситуаций на территории Максатихинского района</t>
  </si>
  <si>
    <t>500</t>
  </si>
  <si>
    <t>Межбюджетные трансферты</t>
  </si>
  <si>
    <t>ППП</t>
  </si>
  <si>
    <t>РП</t>
  </si>
  <si>
    <t>КЦСР</t>
  </si>
  <si>
    <t>КВР</t>
  </si>
  <si>
    <t>Наименование</t>
  </si>
  <si>
    <t>0100</t>
  </si>
  <si>
    <t>0103</t>
  </si>
  <si>
    <t>0300</t>
  </si>
  <si>
    <t>0309</t>
  </si>
  <si>
    <t>0400</t>
  </si>
  <si>
    <t>0408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</si>
  <si>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</si>
  <si>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</si>
  <si>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</si>
  <si>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 экономика</t>
  </si>
  <si>
    <t>Транспорт</t>
  </si>
  <si>
    <t>0800</t>
  </si>
  <si>
    <t>0801</t>
  </si>
  <si>
    <t>Культура</t>
  </si>
  <si>
    <t>Всего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</si>
  <si>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</si>
  <si>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</si>
  <si>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</si>
  <si>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</si>
  <si>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1100</t>
  </si>
  <si>
    <t>0409</t>
  </si>
  <si>
    <t>Дорожное хозяйство(дорожные фонды)</t>
  </si>
  <si>
    <t>244</t>
  </si>
  <si>
    <t>Прочая закупка товаров, работ, услуг для государственных(муниципальных) нужд</t>
  </si>
  <si>
    <t>100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</si>
  <si>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</si>
  <si>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240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</si>
  <si>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</si>
  <si>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</si>
  <si>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государственных(муниципальных) нужд</t>
  </si>
  <si>
    <t>800</t>
  </si>
  <si>
    <t>Иные бюджетные ассигнования</t>
  </si>
  <si>
    <t>Расходы, не включенные в муниципальные программы</t>
  </si>
  <si>
    <t>0300000</t>
  </si>
  <si>
    <t>0500000</t>
  </si>
  <si>
    <t>Расходы на обеспечение деятельности представительного органа местного самоуправления</t>
  </si>
  <si>
    <t>Отдельные мероприятия в рамках муниципальных программ</t>
  </si>
  <si>
    <t>0510000</t>
  </si>
  <si>
    <t>602</t>
  </si>
  <si>
    <t>0310</t>
  </si>
  <si>
    <t>Повышение пожарной безопасности в Максатихинском районе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</si>
  <si>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</si>
  <si>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</si>
  <si>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</si>
  <si>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0340000</t>
  </si>
  <si>
    <t>Благоустройство дворовых территорий</t>
  </si>
  <si>
    <t>0341000</t>
  </si>
  <si>
    <t>400</t>
  </si>
  <si>
    <t>Бюджетные инвестиции</t>
  </si>
  <si>
    <t>0500</t>
  </si>
  <si>
    <t>0501</t>
  </si>
  <si>
    <t>Жилищно-коммунальное хозяйство</t>
  </si>
  <si>
    <t>Жилищное хозяйство</t>
  </si>
  <si>
    <t>Мероприятия в рамках муниципальных программ, направленные на реконструкцию объектов муниципальной собственности за счет средств местного бюджета</t>
  </si>
  <si>
    <t>Мероприятия в рамках муниципальных программ, направленные на капитальный ремонт  объектов муниципальной собственности за счет средств местного бюджета</t>
  </si>
  <si>
    <t>0502</t>
  </si>
  <si>
    <t>Коммунальное хозяйство</t>
  </si>
  <si>
    <t>0503</t>
  </si>
  <si>
    <t>Благоустройство</t>
  </si>
  <si>
    <t>Культура, кинематография</t>
  </si>
  <si>
    <t>0350000</t>
  </si>
  <si>
    <t>Проект поддержки местных инициатив</t>
  </si>
  <si>
    <t>0351000</t>
  </si>
  <si>
    <t>Выполнение работ по реконструкции автодороги по ул.Железнодорожная от ж/д переезда до здания РОВД и ул.Спортивная - 1,6 км</t>
  </si>
  <si>
    <t>0511000</t>
  </si>
  <si>
    <t>Обеспечение надежности функционирования объектов коммунальной инфраструктуры</t>
  </si>
  <si>
    <t>Обеспечение санитарного состояния территории, благоустройство городского поселения п.Максатиха</t>
  </si>
  <si>
    <t xml:space="preserve">Учет муниципального имущества и формирование муниципальной собственности на объекты капитального строительства.  </t>
  </si>
  <si>
    <t>Осуществление технической инвентаризации объектов муниципальной казны и муниципальных предприятий, находящихся в муниципальной собственности.</t>
  </si>
  <si>
    <t>Проведение оценочных работ на объекты, составляющие казну муниципального образования городское поселение.</t>
  </si>
  <si>
    <t>Выявление бесхозяйного недвижимого имущества</t>
  </si>
  <si>
    <t>Управление муниципальным имуществом.</t>
  </si>
  <si>
    <t>Межевание земельных участков</t>
  </si>
  <si>
    <t xml:space="preserve">Обеспечение поступления в бюджет района доходов от использования земельных участков, находящихся в собственности гороского поселения. </t>
  </si>
  <si>
    <t>Существенное снижение гибели людей и материального ущерба от чрезвычайных ситуаций за счет совершенствования системы превентивных мер, обучения населения действиям в чрезвычайных ситуациях мирного и военного времени</t>
  </si>
  <si>
    <t>Совершенствование системы превентивных мер, направленных на предупреждение, своевременное пресечение и в дальнейшем минимизация последствий ЧС</t>
  </si>
  <si>
    <t>Создание резерва материальных ресурсов, запасов имущества гражданской обороны, в том числе, в подведомственных учреждениях социальной сферы</t>
  </si>
  <si>
    <t>Создание резерва материальных ресурсов для ликвидации чрезвычайных ситуаций природного и техногенного характера на территории Максатихинского района</t>
  </si>
  <si>
    <t>Профилактика терроризма и экстремизма, а так же обеспечение общественного порядка в Максатихинском районе</t>
  </si>
  <si>
    <t>Снижение количества преступлений и правонарушений, совершаемых в общественных местах</t>
  </si>
  <si>
    <t>Установка средств видеонаблюдения на улицах в общественных местах</t>
  </si>
  <si>
    <t>Снижение ущерба причиненного пожарами на территории Максатихинского района</t>
  </si>
  <si>
    <t>Приобретение, ремонт и установка пожарных гидрантов на территории п. Максатиха</t>
  </si>
  <si>
    <t>Развитие автомобильного транспорта</t>
  </si>
  <si>
    <t>Благоустройство дворовых территорий для улучшения внешнего облика района</t>
  </si>
  <si>
    <t>Приведение в надлежащий облик дворовых территорий Максатихинского района</t>
  </si>
  <si>
    <t>0341100</t>
  </si>
  <si>
    <t>0341101</t>
  </si>
  <si>
    <t>Капитальный ремонт многоквартирных домов  п.Максатиха</t>
  </si>
  <si>
    <t>Выделение финансовых средств из бюджета городского поселения п. Максатиха на капитальный ремонт многоквартирных домов в рамках действующей программы</t>
  </si>
  <si>
    <t>Содержание автомобильных дорог и сооружений на них</t>
  </si>
  <si>
    <t>Развитие общественной инфраструктуры в сельской местности</t>
  </si>
  <si>
    <t>0351200</t>
  </si>
  <si>
    <t>0351201</t>
  </si>
  <si>
    <t>Обеспечение софинансирования работ из бюджета в рамках "проекта поддержки местных инициатив</t>
  </si>
  <si>
    <t>Повышение надежности и эффективности функционирования объектов коммунального хозяйства Максатихинского района</t>
  </si>
  <si>
    <t>0511100</t>
  </si>
  <si>
    <t>0511101</t>
  </si>
  <si>
    <t>Выполнение работ по ямочному ремонту дорог п. Максатиха с а/б, гравийным покрытием</t>
  </si>
  <si>
    <t>0511102</t>
  </si>
  <si>
    <t>Выполнение работ по установке дорожных знаков</t>
  </si>
  <si>
    <t>0511103</t>
  </si>
  <si>
    <t>Выполнение работ по нанесению дорожной разметки пешеходных переходов в п. Максатиха (термопластик)</t>
  </si>
  <si>
    <t>0511104</t>
  </si>
  <si>
    <t>Выполнение работ по содержанию дорог регионального и межмуниципального, местного значения (зимнее и летнее содержание)</t>
  </si>
  <si>
    <t>0511105</t>
  </si>
  <si>
    <t>Выполнение работ по оканавливанию дорог п. Максатиха (ул. Колхозная, пр. Боровых)</t>
  </si>
  <si>
    <t>0511106</t>
  </si>
  <si>
    <t>Выполнение работ по устройству искусственных неровностей в п. Максатиха (ул. Парковская)</t>
  </si>
  <si>
    <t>0511107</t>
  </si>
  <si>
    <t>Выполнение работ по устройству пешеходного перехода в п. Максатиха (ул. Колхозная в районе пересечения с ул. Красноармейской)</t>
  </si>
  <si>
    <t>0511108</t>
  </si>
  <si>
    <t>243</t>
  </si>
  <si>
    <t xml:space="preserve">Закупка товаров, работ, услуг в целях капитального ремонта государственного (муниципального) имущества </t>
  </si>
  <si>
    <t>Иные  бюджетные  ассигнования</t>
  </si>
  <si>
    <t>Выполнение мероприятий по приобретению основных средств и материалов</t>
  </si>
  <si>
    <t>Реконструкция водопровода южной части п.Максатиха</t>
  </si>
  <si>
    <t>Проведение научно-исследовательских работ в области градостроительства на территории пгт.Максатиха</t>
  </si>
  <si>
    <t>Реализация ЦКО, генплана, ПЗЗ</t>
  </si>
  <si>
    <t>Выполнение работ по созданию топографического плана и научно-исследовательские проектные работы по разработке генерального плана и правил землепользования и застройки городского поселения поселок Максатиха Тверской области</t>
  </si>
  <si>
    <t>Обеспечение софинансирования работ из бюджета в рамках "проекта поддержки местных инициатив за счет средств населения и юридических лиц</t>
  </si>
  <si>
    <t>0351202</t>
  </si>
  <si>
    <t>Обеспечение софинансирования работ из бюджета в рамках "проекта поддержки местных инициатив" за счет средств населения и юридических лиц</t>
  </si>
  <si>
    <t>Совет депутатов городского поселения поселок Максатиха Тверской области</t>
  </si>
  <si>
    <t>603</t>
  </si>
  <si>
    <t>0357452</t>
  </si>
  <si>
    <t>Субсидии на реализацию программ по поддержке местных инициатив в Тверской области</t>
  </si>
  <si>
    <t>0351203</t>
  </si>
  <si>
    <t>установка ограждения парка п.Максатиха</t>
  </si>
  <si>
    <t>0346403</t>
  </si>
  <si>
    <t>Капитальный ремонт и ремонт дворовых территорий многоквартирных  домов,  проездов к дворовым территориям многоквартирных домов населенных пунктов</t>
  </si>
  <si>
    <t>плановый период</t>
  </si>
  <si>
    <t>2016 год</t>
  </si>
  <si>
    <t>2017 год</t>
  </si>
  <si>
    <t>МП "Экономическое развитие городского поселения поселка Максатиха Максатихинского района Тверской областина 2015-2019годы"</t>
  </si>
  <si>
    <t>МП "Обеспечение безопасности населения городского поселения поселок  Максатиха Максатихинского района  Тверской области на 2015-2019 годы"</t>
  </si>
  <si>
    <t>МП "Развитие сферы транспорта и дорожного хозяйства городского поселения поселок Максатиха  Максатихинского района Тверской области  на 2015-2019 годы"</t>
  </si>
  <si>
    <t>МП "Экономическое развитие городского поселения поселок  Максатиха Максатихинского района Тверской областина 2015-2019годы"</t>
  </si>
  <si>
    <t>МП "Экономическое развитие городского поселения поселок  Максатиха Максатихинского района Тверской области на 2015-2019годы"</t>
  </si>
  <si>
    <t>МП "Развитие сферы транспорта и дорожного хозяйства городского поселения поселок  Максатиха  Максатихинского района Тверской области  на 2015-2019 годы"</t>
  </si>
  <si>
    <t>МП "Экономическое развитие городского поселения поселок Максатиха Максатихинского района Тверской области  на 2015-2019 годы"</t>
  </si>
  <si>
    <t>Совершенствование  дорожных условий  и внедрение  технических средств регулирования ДД</t>
  </si>
  <si>
    <t>Обеспечение  безопасности дорожного движения на территориии городского поселения поселок Максатиха</t>
  </si>
  <si>
    <t>МП "Жилищно-коммунальное хозяйство и энергетика городского поселения поселок Максатиха Максатихинского района Тверской области на 2015-2019 годы"</t>
  </si>
  <si>
    <t>Проектирование объекта "Реконструкция водопровода в южной части п.Максатиха со строительством станции водоочистки"(ПИР)</t>
  </si>
  <si>
    <t>Установка искусственных дорожных  неровностей в соответствии с ГОСТ, установка дорожных знаков, разметка улично-дорожной сети</t>
  </si>
  <si>
    <t>0351452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</si>
  <si>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</t>
  </si>
  <si>
    <t>Проведение комплексных мероприятий по строительству новых водопроводных сетей и станции воочистки</t>
  </si>
  <si>
    <t>Снижение степени износа существующих  водопроводных сетей</t>
  </si>
  <si>
    <t>Взнос на капитальный ремонт общего имущества МКД согласно реестра муниципальных помещений в соответствии с Законом Тверской обл.№43-ЗО от 28.06.13</t>
  </si>
  <si>
    <t>Организация транспортного обслуживания населения на внутригородских маршрутах  автомобильным транспортом в городском поселении поселок Максатиха</t>
  </si>
  <si>
    <t xml:space="preserve">   </t>
  </si>
  <si>
    <t>Приобретение  муниципального имущества для обеспечения работоспособности водопроводных сетей</t>
  </si>
  <si>
    <t>Устройство  магистрального водопровода (новый участок) по улице Рабочая и по улице Дачная</t>
  </si>
  <si>
    <t>Погашение задолженности за выполненные работы по техническому обследованию конструкций МКД, расположенному по адресу: п.Максатиха, ул. Пролетарская, д.21</t>
  </si>
  <si>
    <t>Возмещение расходов на уплату госпошлины по решениям суда</t>
  </si>
  <si>
    <t>9990000000</t>
  </si>
  <si>
    <t>9900000000</t>
  </si>
  <si>
    <t>9990040000</t>
  </si>
  <si>
    <t>Расходы поселений</t>
  </si>
  <si>
    <t>1400000000</t>
  </si>
  <si>
    <t>1420000000</t>
  </si>
  <si>
    <t>1420200000</t>
  </si>
  <si>
    <t>1420240000</t>
  </si>
  <si>
    <t>1420240010</t>
  </si>
  <si>
    <t>1500000000</t>
  </si>
  <si>
    <t>1510000000</t>
  </si>
  <si>
    <t>1510100000</t>
  </si>
  <si>
    <t>1510140000</t>
  </si>
  <si>
    <t>1510140010</t>
  </si>
  <si>
    <t>1510140020</t>
  </si>
  <si>
    <t>1510140030</t>
  </si>
  <si>
    <t>1510200000</t>
  </si>
  <si>
    <t>1510240000</t>
  </si>
  <si>
    <t>1520000000</t>
  </si>
  <si>
    <t>1520100000</t>
  </si>
  <si>
    <t>1520140000</t>
  </si>
  <si>
    <t>1520140010</t>
  </si>
  <si>
    <t>9950000000</t>
  </si>
  <si>
    <t>Расходы местного бюджета за счет средств целевых межбюджетных трансфертов из областного бюджета</t>
  </si>
  <si>
    <t>Непрограммные расходы</t>
  </si>
  <si>
    <t>0200000000</t>
  </si>
  <si>
    <t>0210000000</t>
  </si>
  <si>
    <t>0210100000</t>
  </si>
  <si>
    <t>0210140000</t>
  </si>
  <si>
    <t>0210140010</t>
  </si>
  <si>
    <t>0210200000</t>
  </si>
  <si>
    <t>0210240000</t>
  </si>
  <si>
    <t>0210240020</t>
  </si>
  <si>
    <t>0230000000</t>
  </si>
  <si>
    <t>0230300000</t>
  </si>
  <si>
    <t>0230340000</t>
  </si>
  <si>
    <t>0230340020</t>
  </si>
  <si>
    <t>0250000000</t>
  </si>
  <si>
    <t>0250500000</t>
  </si>
  <si>
    <t>0250540000</t>
  </si>
  <si>
    <t>0250540010</t>
  </si>
  <si>
    <t>025054001Б</t>
  </si>
  <si>
    <t>0500000000</t>
  </si>
  <si>
    <t>0520000000</t>
  </si>
  <si>
    <t>0520100000</t>
  </si>
  <si>
    <t>0520140000</t>
  </si>
  <si>
    <t>0520140010</t>
  </si>
  <si>
    <t>0510000000</t>
  </si>
  <si>
    <t>0510100000</t>
  </si>
  <si>
    <t>0510140000</t>
  </si>
  <si>
    <t>0510140010</t>
  </si>
  <si>
    <t>051014001Б</t>
  </si>
  <si>
    <t>0510140020</t>
  </si>
  <si>
    <t>051014002Б</t>
  </si>
  <si>
    <t>0510140030</t>
  </si>
  <si>
    <t>051014003Б</t>
  </si>
  <si>
    <t>0510140040</t>
  </si>
  <si>
    <t>0530000000</t>
  </si>
  <si>
    <t>0530100000</t>
  </si>
  <si>
    <t>0530140000</t>
  </si>
  <si>
    <t>0530140010</t>
  </si>
  <si>
    <t>0600000000</t>
  </si>
  <si>
    <t>0610000000</t>
  </si>
  <si>
    <t>0610300000</t>
  </si>
  <si>
    <t>0610340000</t>
  </si>
  <si>
    <t>0610340010</t>
  </si>
  <si>
    <t>Капитальный ремонт объектов муниципальной собственности</t>
  </si>
  <si>
    <t>061034003Л</t>
  </si>
  <si>
    <t>0610340030</t>
  </si>
  <si>
    <t>0610340040</t>
  </si>
  <si>
    <t>061034004Л</t>
  </si>
  <si>
    <t>0610340050</t>
  </si>
  <si>
    <t>061034005Б</t>
  </si>
  <si>
    <t>0620000000</t>
  </si>
  <si>
    <t>0620100000</t>
  </si>
  <si>
    <t>0620140000</t>
  </si>
  <si>
    <t>1700000000</t>
  </si>
  <si>
    <t>1710000000</t>
  </si>
  <si>
    <t>1710100000</t>
  </si>
  <si>
    <t>1710140000</t>
  </si>
  <si>
    <t>1710140010</t>
  </si>
  <si>
    <t>1710200000</t>
  </si>
  <si>
    <t>1710240000</t>
  </si>
  <si>
    <t>1710240010</t>
  </si>
  <si>
    <t>1710240020</t>
  </si>
  <si>
    <t>171024002Б</t>
  </si>
  <si>
    <t>1710240030</t>
  </si>
  <si>
    <t>171024003Б</t>
  </si>
  <si>
    <t>1710300000</t>
  </si>
  <si>
    <t>0620140040</t>
  </si>
  <si>
    <t>0620140080</t>
  </si>
  <si>
    <t>0630000000</t>
  </si>
  <si>
    <t>0630200000</t>
  </si>
  <si>
    <t>Реализация местных инициатив (проектов), направленных на развитие общественной инфраструктуры</t>
  </si>
  <si>
    <t>0510200000</t>
  </si>
  <si>
    <t>0510240000</t>
  </si>
  <si>
    <t>0510240010</t>
  </si>
  <si>
    <t>Администрация Максатихинского района</t>
  </si>
  <si>
    <t>Обеспечивающая программа</t>
  </si>
  <si>
    <t>Расходы местного бюджета за счет  средств целевых межбюджетных трансфертов из областного бюджета</t>
  </si>
  <si>
    <t>0620300000</t>
  </si>
  <si>
    <t>Создание условий для развития электросетевого комплекса Максатихинского района</t>
  </si>
  <si>
    <t>0620340000</t>
  </si>
  <si>
    <t>0620340020</t>
  </si>
  <si>
    <t>Обеспечение устойчивой работы уличного  освещения городского поселения п.Максатиха</t>
  </si>
  <si>
    <t>Управление муниципальным имуществом</t>
  </si>
  <si>
    <t>9960000000</t>
  </si>
  <si>
    <t xml:space="preserve">Отдельные мероприятия, не включенные в муниципальные программы в рамках заключенных соглашений о передаче полномочий </t>
  </si>
  <si>
    <t>9960040000</t>
  </si>
  <si>
    <t>Бюджетные инвестиции в объекты государственной  (муниципальной) собственности</t>
  </si>
  <si>
    <t>Реконструкция водопровода п Максатиха</t>
  </si>
  <si>
    <t>1510240050</t>
  </si>
  <si>
    <t>Приобретение, содержание, ремонт муниципального имущества</t>
  </si>
  <si>
    <t>0510240020</t>
  </si>
  <si>
    <t>1510240010</t>
  </si>
  <si>
    <t>0620140120</t>
  </si>
  <si>
    <t>062014012Б</t>
  </si>
  <si>
    <t>Капитальный ремонт (строительство) тротуаров и площадок на братском захоронении по адресу: Тверская область, п.Максатиха, ул.Колхозная</t>
  </si>
  <si>
    <t>0610340060</t>
  </si>
  <si>
    <t>Проведение строительной экспертизы</t>
  </si>
  <si>
    <t>061034006Б</t>
  </si>
  <si>
    <t>052014001Ж</t>
  </si>
  <si>
    <t>9950040000</t>
  </si>
  <si>
    <t>9950040010</t>
  </si>
  <si>
    <t>Взнос в ассоциацию муниципальных образований</t>
  </si>
  <si>
    <t>МП "Адресная программа по обследованию и сносу аварийного жилищного фонда на территории городского поселения пгт.Максатиха Максатихинского района Тверской области" на 2016-2020 годы</t>
  </si>
  <si>
    <t>Комплексное решение проблемы перехода к устойчивому развитию застроенных территорий пгт.Максатиха</t>
  </si>
  <si>
    <t xml:space="preserve">Снос аварийного жилищного фонда на территории городского поселения пгт.Максатиха </t>
  </si>
  <si>
    <t>Снос аварийного жилищного фонда на территории городского поселения пгт.Максатиха Максатихинского района Тверской области на 2016-2020 годы</t>
  </si>
  <si>
    <t>Обследование  аварийного жилижного фонда</t>
  </si>
  <si>
    <t>Разработка проектно-сметной документации на ремонт дорог</t>
  </si>
  <si>
    <t xml:space="preserve">Разработка проектно-сметной документации на ремонт дорог </t>
  </si>
  <si>
    <t>2000000000</t>
  </si>
  <si>
    <t>2010000000</t>
  </si>
  <si>
    <t>2010100000</t>
  </si>
  <si>
    <t>2010140000</t>
  </si>
  <si>
    <t>2010140010</t>
  </si>
  <si>
    <t>201014001Б</t>
  </si>
  <si>
    <t>2010140020</t>
  </si>
  <si>
    <t>201014002Б</t>
  </si>
  <si>
    <t>1710140030</t>
  </si>
  <si>
    <t>Реконструкция водопроводного узла по ул. Василенкова пгт Максатиха со строительством артезианской скважины и станции водоочистки</t>
  </si>
  <si>
    <t>1510240060</t>
  </si>
  <si>
    <t>Оплата коммунальных услуг незаселенного муниципального жилого фонда</t>
  </si>
  <si>
    <t>1520140030</t>
  </si>
  <si>
    <t>152014003Б</t>
  </si>
  <si>
    <t>Расходы, связанные с осуществлением мероприятий в рамках земельного законодательства</t>
  </si>
  <si>
    <t>1710140040</t>
  </si>
  <si>
    <t>171014004Б</t>
  </si>
  <si>
    <t>Проведение мероприятий по ремонту зданий насосных станций водозаборов п.Максатиха</t>
  </si>
  <si>
    <t>Сумма(тыс.руб.)</t>
  </si>
  <si>
    <t>2019 год</t>
  </si>
  <si>
    <t>Сумма (тыс.руб.)</t>
  </si>
  <si>
    <t>9940000000</t>
  </si>
  <si>
    <t xml:space="preserve">Отдельные мероприятия, не включенные в муниципальные программы </t>
  </si>
  <si>
    <t>9940040000</t>
  </si>
  <si>
    <t>9940040010</t>
  </si>
  <si>
    <t>994004001Б</t>
  </si>
  <si>
    <t>Расходы на обеспечение проведения выборов в депутаты представительного органа местного самоуправления</t>
  </si>
  <si>
    <t>0107</t>
  </si>
  <si>
    <t>Обеспечение проведения выборов и референдумов</t>
  </si>
  <si>
    <t>06302S0000</t>
  </si>
  <si>
    <t>06302S0330</t>
  </si>
  <si>
    <t>Расходы местных бюджетов, в том числе расходы на предоставление межбюджетных трансфертов иным местным бюджетам, в целях софинансирования которых из бюджетов субъектов Российской Федерации предоставляются местным бюджетам субсидии</t>
  </si>
  <si>
    <t>Реализация местных инициатив (проектов), направленных на развитие общественной инфраструктуры(ремонт зданий насосных станций)</t>
  </si>
  <si>
    <t>Реализация местных инициатив (проектов), направленных на развитие общественной инфраструктуры(благоустройство парка)</t>
  </si>
  <si>
    <t>1420240030</t>
  </si>
  <si>
    <t>Подготовка картопланов на территории  п.Максатиха</t>
  </si>
  <si>
    <t>Реализация местных инициатив (проектов), направленных на развитие общественной инфраструктуры(развитие электросетевого комплекса)</t>
  </si>
  <si>
    <t>МП "Развитие строительного комплекса и жилищного строительства на 2017-2021 годы"</t>
  </si>
  <si>
    <t>МП "Управление муниципальным имуществом муниципального образования городское поселение поселок Максатиха Максатихинского района Тверской области в 2017-2021 годах"</t>
  </si>
  <si>
    <t>17103S0000</t>
  </si>
  <si>
    <t>17103S0330</t>
  </si>
  <si>
    <t>Закупка товаров, работ и услуг для обеспечения государственных (муниципальных) нужд</t>
  </si>
  <si>
    <t>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</t>
  </si>
  <si>
    <t>2020 год</t>
  </si>
  <si>
    <t>05101S0000</t>
  </si>
  <si>
    <t>Расходы местных бюджетов,  в целях софинансирования которых из бюджетов субъектов Российской Федерации предоставляются местным бюджетам субсидии</t>
  </si>
  <si>
    <t>9950010000</t>
  </si>
  <si>
    <t>1420240040</t>
  </si>
  <si>
    <t>Подготовка градостроительных планов земельных участков</t>
  </si>
  <si>
    <t>0650000000</t>
  </si>
  <si>
    <t>Формирование городской среды городского поселения поселок Максатиха</t>
  </si>
  <si>
    <t>0650100000</t>
  </si>
  <si>
    <t>Благоустройство дворовых территорий городского поселения поселок Максатиха</t>
  </si>
  <si>
    <t>0650140000</t>
  </si>
  <si>
    <t>0650140010</t>
  </si>
  <si>
    <t>Изготовление  проектно-сметной документации на благоустройство  дворовых территорий и подъездов к ним</t>
  </si>
  <si>
    <t>1430000000</t>
  </si>
  <si>
    <t>1430100000</t>
  </si>
  <si>
    <t>Строительство  жилого дома в п.Максатиха</t>
  </si>
  <si>
    <t>1430140000</t>
  </si>
  <si>
    <t>1430140010</t>
  </si>
  <si>
    <t>Благоустройство общественных территорий городского поселения поселок Максатиха</t>
  </si>
  <si>
    <t>0650200000</t>
  </si>
  <si>
    <t>0650240000</t>
  </si>
  <si>
    <t>0650240010</t>
  </si>
  <si>
    <t>Изготовление  проектно-сметной документации на благоустройство  общественных территорий и подъездов к ним</t>
  </si>
  <si>
    <t>Повышение уровня обеспеченности жильем соответствующих категорий населения за счет строительства жилья для государственных и муниципальных нужд</t>
  </si>
  <si>
    <t>Переселение граждан из аварийного жилищного фонда на территории городского поселения пгт. Максатиха Максатихинского района Тверской области</t>
  </si>
  <si>
    <t>9950010540</t>
  </si>
  <si>
    <t>МП "Обеспечение безопасности населения городского поселения поселок  Максатиха Максатихинского района  Тверской области на 2018-2023годы"</t>
  </si>
  <si>
    <t>МП "Обеспечение безопасности населения городского поселения поселок  Максатиха Максатихинского района  Тверской области на 2018-2023 годы"</t>
  </si>
  <si>
    <t>МП "Развитие сферы транспорта и дорожного хозяйства городского поселения поселок Максатиха  Максатихинского района Тверской области  на 2018-2023 годы"</t>
  </si>
  <si>
    <t>МП "Развитие сферы транспорта и дорожного хозяйства городского поселения поселок  Максатиха  Максатихинского района Тверской области  на 2018-2023годы"</t>
  </si>
  <si>
    <t>МП "Жилищно-коммунальное хозяйство и энергетика городского поселения поселок Максатиха Максатихинского района Тверской области на 2018-2023 годы"</t>
  </si>
  <si>
    <t>МП "Реконструкция водопровода южной части п.Максатиха со строительством станции водоочистки на 2018-2023 годы"</t>
  </si>
  <si>
    <t>Обследование  аварийного жилищного фонда</t>
  </si>
  <si>
    <t>Организация и ведение учета объектов муниципальной собственности, в том числе муниципальных предприятий, формирование казны городского поселения, прием в муниципальную собственность объектов, передаваемых по различным основаниям</t>
  </si>
  <si>
    <t xml:space="preserve"> "О бюджете поселка Максатиха на 2019год</t>
  </si>
  <si>
    <t>и на плановый период 2020 и 2021 годов"</t>
  </si>
  <si>
    <t>Распределение бюджетных ассигнований бюджета поселка   по разделам и подразделам классификации расходов бюджетов  на 2019 год и на плановый период 2020 и 2021 годов</t>
  </si>
  <si>
    <t>2021 год</t>
  </si>
  <si>
    <t xml:space="preserve"> "О бюджете поселка Максатиха на 2019 год</t>
  </si>
  <si>
    <t>"О бюджете поселка Максатиха на 2019 год</t>
  </si>
  <si>
    <t>Распределение бюджетных ассигнований бюджета поселка  по разделам и подразделам, целевым статьям (муниципальным программам  и непрограммным направлениям деятельности)  и группам (группам и подгруппам) видам расходов классификации расходов бюджетов на 2019 год и на плановый период 2020 и 2021 годов</t>
  </si>
  <si>
    <t>Распределение бюджетных ассигнований бюджета поселка  по целевым статьям (муниципальным программам и непрограммным направлениям деятельности), группам видов расходов классификации расходов бюджетов на 2019 год  и а плановый период 2020 и 2021 годов</t>
  </si>
  <si>
    <t>05101S1050</t>
  </si>
  <si>
    <t>Средства местного бюджета на капитальный ремонт и ремонт улично-дорожной сети</t>
  </si>
  <si>
    <t>0620140030</t>
  </si>
  <si>
    <t>Разработка проектно-сметной документации  на ремонт объектов коммунальной инфраструктуры</t>
  </si>
  <si>
    <t>0620140020</t>
  </si>
  <si>
    <t>Устройство системы водоотведения</t>
  </si>
  <si>
    <t>МП "Адресная программа по обследованию и сносу аварийного жилищного фонда на территории городского поселения пгт.Максатиха Максатихинского района Тверской области" на 2019-2024 годы</t>
  </si>
  <si>
    <t>Снос аварийного жилищного фонда на территории городского поселения пгт.Максатиха Максатихинского района Тверской области на 2019-2024 годы</t>
  </si>
  <si>
    <t>065F000000</t>
  </si>
  <si>
    <t>Национальный проект "Жилье и городская среда"</t>
  </si>
  <si>
    <t>065F200000</t>
  </si>
  <si>
    <t>Реализация федерального проекта "Формирование комфортной городской среды"</t>
  </si>
  <si>
    <t>065F255550</t>
  </si>
  <si>
    <t>Средства на поддержку муниципальных программ современной городской среды</t>
  </si>
  <si>
    <t>от 24 декабря 2018 года №70</t>
  </si>
  <si>
    <t xml:space="preserve"> от 24 декабря 2018 года №70</t>
  </si>
  <si>
    <t>от  24 декабря 2018 года №70</t>
  </si>
  <si>
    <t xml:space="preserve">к решению Совета депутатов городского поселения </t>
  </si>
  <si>
    <t>"О внесении изменений и дополнений в решение</t>
  </si>
  <si>
    <t xml:space="preserve"> Совета депутатов городского поселения п.Максатиха</t>
  </si>
  <si>
    <t>Приложение №3</t>
  </si>
  <si>
    <t>Приложение №4</t>
  </si>
  <si>
    <t>Ведомственная структура расходов бюджета поселка 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2019 год и на плановый период 2020 и 2021 годов</t>
  </si>
  <si>
    <t>Разработка схем на объекты коммунальной инфраструктуры</t>
  </si>
  <si>
    <t>0620140050</t>
  </si>
  <si>
    <t>9960040040</t>
  </si>
  <si>
    <t>1710340000</t>
  </si>
  <si>
    <t>1710340010</t>
  </si>
  <si>
    <t>Проведение ПИР, подготовка проектно-сметной документации по ремонту водопроводных сетей</t>
  </si>
  <si>
    <t>0510110000</t>
  </si>
  <si>
    <t>0510111050</t>
  </si>
  <si>
    <t>Средства на капитальный ремонт и ремонт улично-дорожной сети муниципальных образований Тверской области</t>
  </si>
  <si>
    <t>Благоустройство дворовых территорий городского поселения  поселок Максатиха</t>
  </si>
  <si>
    <t>Средства местного бюджета на благоустройство дворовых территорий городского поселения поселок Максатиха</t>
  </si>
  <si>
    <t>0510400000</t>
  </si>
  <si>
    <t>05104S0000</t>
  </si>
  <si>
    <t>05104S1020</t>
  </si>
  <si>
    <t>0650240020</t>
  </si>
  <si>
    <t>Строительно-монтажные работы по благоустройству общественных территорий и подъездов к ним</t>
  </si>
  <si>
    <t>604</t>
  </si>
  <si>
    <t>605</t>
  </si>
  <si>
    <t>606</t>
  </si>
  <si>
    <t>607</t>
  </si>
  <si>
    <t>1710310000</t>
  </si>
  <si>
    <t>1710310330</t>
  </si>
  <si>
    <t>1710310930</t>
  </si>
  <si>
    <t>Расходы на реализацию программ по поддержке местных инициатив за счет  субсидий из областного бюджета на реализацию программ по поддержке местных инициатив</t>
  </si>
  <si>
    <t>Расходы на реализацию программ по поддержке местных инициатив за счет 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</t>
  </si>
  <si>
    <t>0630210000</t>
  </si>
  <si>
    <t>0630210330</t>
  </si>
  <si>
    <t>0630210930</t>
  </si>
  <si>
    <t>0510410000</t>
  </si>
  <si>
    <t>0510411020</t>
  </si>
  <si>
    <t>Средства на ремонт дворовых территорий многоквартирных домов, проездов к дворовым территориям многоквартирных домов населенных пунктов</t>
  </si>
  <si>
    <t>0510140090</t>
  </si>
  <si>
    <t>Выполнение работ по ремонту автодорог в п.Максатиха</t>
  </si>
  <si>
    <t>Приложение №2</t>
  </si>
  <si>
    <t>Межбюджетные трансферты на переданные полномочия по обеспечению безопасности дорожного движения автомобильных дорог местного значения в границах поселений</t>
  </si>
  <si>
    <t>Приложение №5</t>
  </si>
  <si>
    <t>1510240070</t>
  </si>
  <si>
    <t>Расходы, связанные с осуществлением мероприятий в рамках законодательства по управлению имуществом</t>
  </si>
  <si>
    <t>0630240000</t>
  </si>
  <si>
    <t>0630240010</t>
  </si>
  <si>
    <t>Разработка проектно- сметной документации по объектам благоустройства</t>
  </si>
  <si>
    <t>0510440000</t>
  </si>
  <si>
    <t>0510440010</t>
  </si>
  <si>
    <t>Расходы поселка на благоустройство дворовых территорий</t>
  </si>
  <si>
    <t>1102</t>
  </si>
  <si>
    <t>Массовый спорт</t>
  </si>
  <si>
    <t>п.Максатиха от 03.12.2019 года  №87</t>
  </si>
  <si>
    <t>п.Максатиха от 03.12.2019 года №87</t>
  </si>
  <si>
    <t>п.Максатиха от  03.12.2019 года №87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</si>
</sst>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0"/>
    <numFmt numFmtId="181" formatCode="0.0000"/>
  </numFmts>
  <fonts count="2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 applyProtection="1">
      <alignment horizontal="right" wrapText="1"/>
      <protection locked="0"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right" wrapText="1"/>
    </xf>
    <xf numFmtId="49" fontId="3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" fillId="24" borderId="0" xfId="0" applyFont="1" applyFill="1" applyBorder="1" applyAlignment="1" applyProtection="1">
      <alignment horizontal="right"/>
      <protection locked="0"/>
    </xf>
    <xf numFmtId="0" fontId="3" fillId="24" borderId="0" xfId="0" applyFont="1" applyFill="1" applyBorder="1" applyAlignment="1">
      <alignment horizontal="right"/>
    </xf>
    <xf numFmtId="0" fontId="1" fillId="24" borderId="0" xfId="0" applyFont="1" applyFill="1" applyBorder="1" applyAlignment="1">
      <alignment horizontal="right"/>
    </xf>
    <xf numFmtId="0" fontId="3" fillId="24" borderId="0" xfId="0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 wrapText="1"/>
    </xf>
    <xf numFmtId="0" fontId="3" fillId="0" borderId="11" xfId="0" applyFont="1" applyFill="1" applyBorder="1" applyAlignment="1">
      <alignment horizontal="justify" wrapText="1"/>
    </xf>
    <xf numFmtId="0" fontId="1" fillId="0" borderId="12" xfId="0" applyFont="1" applyFill="1" applyBorder="1" applyAlignment="1">
      <alignment horizontal="justify" wrapText="1"/>
    </xf>
    <xf numFmtId="0" fontId="1" fillId="0" borderId="11" xfId="0" applyFont="1" applyFill="1" applyBorder="1" applyAlignment="1">
      <alignment horizontal="justify" wrapText="1"/>
    </xf>
    <xf numFmtId="0" fontId="3" fillId="24" borderId="11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horizontal="justify" wrapText="1"/>
    </xf>
    <xf numFmtId="0" fontId="0" fillId="0" borderId="0" xfId="0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3" fillId="25" borderId="0" xfId="0" applyFont="1" applyFill="1" applyBorder="1" applyAlignment="1" applyProtection="1">
      <alignment horizontal="right"/>
      <protection locked="0"/>
    </xf>
    <xf numFmtId="49" fontId="3" fillId="0" borderId="13" xfId="0" applyNumberFormat="1" applyFont="1" applyFill="1" applyBorder="1" applyAlignment="1">
      <alignment horizontal="right"/>
    </xf>
    <xf numFmtId="0" fontId="7" fillId="17" borderId="0" xfId="0" applyFont="1" applyFill="1" applyBorder="1" applyAlignment="1" applyProtection="1">
      <alignment horizontal="right"/>
      <protection locked="0"/>
    </xf>
    <xf numFmtId="0" fontId="8" fillId="24" borderId="0" xfId="0" applyFont="1" applyFill="1" applyBorder="1" applyAlignment="1" applyProtection="1">
      <alignment horizontal="right"/>
      <protection locked="0"/>
    </xf>
    <xf numFmtId="0" fontId="1" fillId="0" borderId="12" xfId="0" applyFont="1" applyFill="1" applyBorder="1" applyAlignment="1">
      <alignment horizontal="justify" vertical="justify" wrapText="1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49" fontId="1" fillId="0" borderId="13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right" wrapText="1"/>
    </xf>
    <xf numFmtId="49" fontId="1" fillId="0" borderId="12" xfId="0" applyNumberFormat="1" applyFont="1" applyFill="1" applyBorder="1" applyAlignment="1">
      <alignment horizontal="justify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1" fillId="24" borderId="12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right"/>
    </xf>
    <xf numFmtId="0" fontId="1" fillId="0" borderId="11" xfId="0" applyFont="1" applyFill="1" applyBorder="1" applyAlignment="1" applyProtection="1">
      <alignment horizontal="right"/>
      <protection locked="0"/>
    </xf>
    <xf numFmtId="49" fontId="3" fillId="0" borderId="10" xfId="0" applyNumberFormat="1" applyFont="1" applyFill="1" applyBorder="1" applyAlignment="1">
      <alignment horizontal="right" wrapText="1"/>
    </xf>
    <xf numFmtId="49" fontId="1" fillId="0" borderId="11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" fillId="0" borderId="11" xfId="0" applyNumberFormat="1" applyFont="1" applyFill="1" applyBorder="1" applyAlignment="1">
      <alignment horizontal="justify" wrapText="1"/>
    </xf>
    <xf numFmtId="0" fontId="2" fillId="0" borderId="16" xfId="0" applyFont="1" applyFill="1" applyBorder="1" applyAlignment="1">
      <alignment/>
    </xf>
    <xf numFmtId="49" fontId="3" fillId="0" borderId="17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right"/>
    </xf>
    <xf numFmtId="49" fontId="1" fillId="0" borderId="18" xfId="0" applyNumberFormat="1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right"/>
    </xf>
    <xf numFmtId="49" fontId="1" fillId="0" borderId="19" xfId="0" applyNumberFormat="1" applyFont="1" applyFill="1" applyBorder="1" applyAlignment="1">
      <alignment horizontal="right"/>
    </xf>
    <xf numFmtId="49" fontId="1" fillId="0" borderId="20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justify" wrapText="1"/>
    </xf>
    <xf numFmtId="0" fontId="1" fillId="0" borderId="22" xfId="0" applyFont="1" applyFill="1" applyBorder="1" applyAlignment="1" applyProtection="1">
      <alignment horizontal="right"/>
      <protection locked="0"/>
    </xf>
    <xf numFmtId="0" fontId="3" fillId="0" borderId="16" xfId="0" applyFont="1" applyFill="1" applyBorder="1" applyAlignment="1">
      <alignment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23" xfId="0" applyFont="1" applyFill="1" applyBorder="1" applyAlignment="1" applyProtection="1">
      <alignment horizontal="right"/>
      <protection locked="0"/>
    </xf>
    <xf numFmtId="49" fontId="3" fillId="0" borderId="19" xfId="0" applyNumberFormat="1" applyFont="1" applyFill="1" applyBorder="1" applyAlignment="1">
      <alignment horizontal="right"/>
    </xf>
    <xf numFmtId="2" fontId="3" fillId="0" borderId="22" xfId="0" applyNumberFormat="1" applyFont="1" applyFill="1" applyBorder="1" applyAlignment="1">
      <alignment/>
    </xf>
    <xf numFmtId="0" fontId="3" fillId="0" borderId="22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6" fillId="24" borderId="12" xfId="0" applyFont="1" applyFill="1" applyBorder="1" applyAlignment="1">
      <alignment horizontal="justify" wrapText="1"/>
    </xf>
    <xf numFmtId="2" fontId="3" fillId="0" borderId="23" xfId="0" applyNumberFormat="1" applyFont="1" applyFill="1" applyBorder="1" applyAlignment="1">
      <alignment/>
    </xf>
    <xf numFmtId="0" fontId="9" fillId="0" borderId="0" xfId="0" applyFont="1" applyFill="1" applyAlignment="1">
      <alignment horizontal="center" wrapText="1"/>
    </xf>
    <xf numFmtId="0" fontId="1" fillId="0" borderId="22" xfId="0" applyFont="1" applyBorder="1" applyAlignment="1">
      <alignment horizontal="center"/>
    </xf>
    <xf numFmtId="2" fontId="3" fillId="0" borderId="23" xfId="0" applyNumberFormat="1" applyFont="1" applyFill="1" applyBorder="1" applyAlignment="1">
      <alignment horizontal="right"/>
    </xf>
    <xf numFmtId="0" fontId="3" fillId="24" borderId="12" xfId="0" applyFont="1" applyFill="1" applyBorder="1" applyAlignment="1">
      <alignment horizontal="justify" wrapText="1"/>
    </xf>
    <xf numFmtId="0" fontId="1" fillId="0" borderId="1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3" fillId="0" borderId="2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/>
    </xf>
    <xf numFmtId="2" fontId="3" fillId="0" borderId="26" xfId="0" applyNumberFormat="1" applyFont="1" applyFill="1" applyBorder="1" applyAlignment="1">
      <alignment/>
    </xf>
    <xf numFmtId="2" fontId="1" fillId="0" borderId="23" xfId="0" applyNumberFormat="1" applyFont="1" applyFill="1" applyBorder="1" applyAlignment="1">
      <alignment horizontal="right"/>
    </xf>
    <xf numFmtId="49" fontId="6" fillId="0" borderId="12" xfId="0" applyNumberFormat="1" applyFont="1" applyFill="1" applyBorder="1" applyAlignment="1">
      <alignment horizontal="justify" wrapText="1"/>
    </xf>
    <xf numFmtId="2" fontId="3" fillId="0" borderId="22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1" fillId="0" borderId="23" xfId="0" applyNumberFormat="1" applyFont="1" applyFill="1" applyBorder="1" applyAlignment="1" applyProtection="1">
      <alignment horizontal="right"/>
      <protection locked="0"/>
    </xf>
    <xf numFmtId="2" fontId="3" fillId="0" borderId="23" xfId="0" applyNumberFormat="1" applyFont="1" applyFill="1" applyBorder="1" applyAlignment="1" applyProtection="1">
      <alignment horizontal="right"/>
      <protection locked="0"/>
    </xf>
    <xf numFmtId="2" fontId="3" fillId="0" borderId="27" xfId="0" applyNumberFormat="1" applyFont="1" applyFill="1" applyBorder="1" applyAlignment="1" applyProtection="1">
      <alignment horizontal="right"/>
      <protection locked="0"/>
    </xf>
    <xf numFmtId="2" fontId="3" fillId="0" borderId="11" xfId="0" applyNumberFormat="1" applyFont="1" applyFill="1" applyBorder="1" applyAlignment="1" applyProtection="1">
      <alignment horizontal="right"/>
      <protection locked="0"/>
    </xf>
    <xf numFmtId="2" fontId="0" fillId="0" borderId="23" xfId="0" applyNumberFormat="1" applyBorder="1" applyAlignment="1">
      <alignment/>
    </xf>
    <xf numFmtId="2" fontId="1" fillId="0" borderId="27" xfId="0" applyNumberFormat="1" applyFont="1" applyFill="1" applyBorder="1" applyAlignment="1" applyProtection="1">
      <alignment horizontal="right"/>
      <protection locked="0"/>
    </xf>
    <xf numFmtId="2" fontId="1" fillId="0" borderId="11" xfId="0" applyNumberFormat="1" applyFont="1" applyFill="1" applyBorder="1" applyAlignment="1" applyProtection="1">
      <alignment horizontal="right"/>
      <protection locked="0"/>
    </xf>
    <xf numFmtId="2" fontId="3" fillId="0" borderId="27" xfId="0" applyNumberFormat="1" applyFont="1" applyFill="1" applyBorder="1" applyAlignment="1">
      <alignment horizontal="right"/>
    </xf>
    <xf numFmtId="2" fontId="1" fillId="0" borderId="27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 horizontal="right"/>
    </xf>
    <xf numFmtId="2" fontId="1" fillId="0" borderId="28" xfId="0" applyNumberFormat="1" applyFont="1" applyFill="1" applyBorder="1" applyAlignment="1">
      <alignment horizontal="right" wrapText="1"/>
    </xf>
    <xf numFmtId="2" fontId="1" fillId="0" borderId="23" xfId="0" applyNumberFormat="1" applyFont="1" applyFill="1" applyBorder="1" applyAlignment="1">
      <alignment horizontal="right" wrapText="1"/>
    </xf>
    <xf numFmtId="2" fontId="1" fillId="0" borderId="22" xfId="0" applyNumberFormat="1" applyFont="1" applyFill="1" applyBorder="1" applyAlignment="1">
      <alignment horizontal="right"/>
    </xf>
    <xf numFmtId="2" fontId="1" fillId="0" borderId="22" xfId="0" applyNumberFormat="1" applyFont="1" applyFill="1" applyBorder="1" applyAlignment="1" applyProtection="1">
      <alignment horizontal="right"/>
      <protection locked="0"/>
    </xf>
    <xf numFmtId="2" fontId="3" fillId="0" borderId="22" xfId="0" applyNumberFormat="1" applyFont="1" applyFill="1" applyBorder="1" applyAlignment="1" applyProtection="1">
      <alignment horizontal="right"/>
      <protection locked="0"/>
    </xf>
    <xf numFmtId="2" fontId="1" fillId="0" borderId="29" xfId="0" applyNumberFormat="1" applyFont="1" applyFill="1" applyBorder="1" applyAlignment="1" applyProtection="1">
      <alignment horizontal="right"/>
      <protection locked="0"/>
    </xf>
    <xf numFmtId="2" fontId="1" fillId="24" borderId="23" xfId="0" applyNumberFormat="1" applyFont="1" applyFill="1" applyBorder="1" applyAlignment="1" applyProtection="1">
      <alignment horizontal="right"/>
      <protection locked="0"/>
    </xf>
    <xf numFmtId="2" fontId="1" fillId="24" borderId="22" xfId="0" applyNumberFormat="1" applyFont="1" applyFill="1" applyBorder="1" applyAlignment="1" applyProtection="1">
      <alignment horizontal="right"/>
      <protection locked="0"/>
    </xf>
    <xf numFmtId="2" fontId="1" fillId="24" borderId="11" xfId="0" applyNumberFormat="1" applyFont="1" applyFill="1" applyBorder="1" applyAlignment="1" applyProtection="1">
      <alignment horizontal="right"/>
      <protection locked="0"/>
    </xf>
    <xf numFmtId="2" fontId="1" fillId="24" borderId="29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0" fontId="1" fillId="0" borderId="30" xfId="0" applyFont="1" applyBorder="1" applyAlignment="1">
      <alignment horizontal="center"/>
    </xf>
    <xf numFmtId="0" fontId="3" fillId="0" borderId="31" xfId="0" applyFont="1" applyFill="1" applyBorder="1" applyAlignment="1">
      <alignment wrapText="1"/>
    </xf>
    <xf numFmtId="2" fontId="3" fillId="0" borderId="25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25" xfId="0" applyFont="1" applyFill="1" applyBorder="1" applyAlignment="1">
      <alignment horizontal="right"/>
    </xf>
    <xf numFmtId="174" fontId="1" fillId="0" borderId="23" xfId="0" applyNumberFormat="1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justify" wrapText="1"/>
    </xf>
    <xf numFmtId="0" fontId="11" fillId="0" borderId="12" xfId="0" applyFont="1" applyFill="1" applyBorder="1" applyAlignment="1">
      <alignment horizontal="justify" wrapText="1"/>
    </xf>
    <xf numFmtId="49" fontId="11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/>
    </xf>
    <xf numFmtId="2" fontId="1" fillId="0" borderId="23" xfId="0" applyNumberFormat="1" applyFont="1" applyFill="1" applyBorder="1" applyAlignment="1">
      <alignment/>
    </xf>
    <xf numFmtId="2" fontId="1" fillId="0" borderId="28" xfId="0" applyNumberFormat="1" applyFont="1" applyFill="1" applyBorder="1" applyAlignment="1" applyProtection="1">
      <alignment horizontal="right"/>
      <protection locked="0"/>
    </xf>
    <xf numFmtId="2" fontId="1" fillId="0" borderId="23" xfId="0" applyNumberFormat="1" applyFont="1" applyBorder="1" applyAlignment="1">
      <alignment/>
    </xf>
    <xf numFmtId="2" fontId="1" fillId="0" borderId="33" xfId="0" applyNumberFormat="1" applyFont="1" applyBorder="1" applyAlignment="1">
      <alignment/>
    </xf>
    <xf numFmtId="2" fontId="3" fillId="0" borderId="23" xfId="0" applyNumberFormat="1" applyFont="1" applyBorder="1" applyAlignment="1" applyProtection="1">
      <alignment horizontal="right" wrapText="1"/>
      <protection locked="0"/>
    </xf>
    <xf numFmtId="2" fontId="1" fillId="24" borderId="27" xfId="0" applyNumberFormat="1" applyFont="1" applyFill="1" applyBorder="1" applyAlignment="1" applyProtection="1">
      <alignment horizontal="right"/>
      <protection locked="0"/>
    </xf>
    <xf numFmtId="2" fontId="3" fillId="0" borderId="28" xfId="0" applyNumberFormat="1" applyFont="1" applyFill="1" applyBorder="1" applyAlignment="1">
      <alignment horizontal="right" wrapText="1"/>
    </xf>
    <xf numFmtId="49" fontId="3" fillId="0" borderId="29" xfId="0" applyNumberFormat="1" applyFont="1" applyFill="1" applyBorder="1" applyAlignment="1">
      <alignment horizontal="right"/>
    </xf>
    <xf numFmtId="49" fontId="1" fillId="0" borderId="34" xfId="0" applyNumberFormat="1" applyFont="1" applyFill="1" applyBorder="1" applyAlignment="1">
      <alignment horizontal="right"/>
    </xf>
    <xf numFmtId="49" fontId="1" fillId="0" borderId="29" xfId="0" applyNumberFormat="1" applyFont="1" applyFill="1" applyBorder="1" applyAlignment="1">
      <alignment horizontal="right"/>
    </xf>
    <xf numFmtId="0" fontId="3" fillId="0" borderId="32" xfId="0" applyFont="1" applyFill="1" applyBorder="1" applyAlignment="1">
      <alignment wrapText="1"/>
    </xf>
    <xf numFmtId="0" fontId="3" fillId="0" borderId="29" xfId="0" applyFont="1" applyFill="1" applyBorder="1" applyAlignment="1">
      <alignment horizontal="justify" wrapText="1"/>
    </xf>
    <xf numFmtId="0" fontId="1" fillId="0" borderId="34" xfId="0" applyFont="1" applyFill="1" applyBorder="1" applyAlignment="1">
      <alignment horizontal="justify" wrapText="1"/>
    </xf>
    <xf numFmtId="0" fontId="1" fillId="0" borderId="29" xfId="0" applyFont="1" applyFill="1" applyBorder="1" applyAlignment="1">
      <alignment horizontal="justify" wrapText="1"/>
    </xf>
    <xf numFmtId="0" fontId="3" fillId="0" borderId="34" xfId="0" applyFont="1" applyFill="1" applyBorder="1" applyAlignment="1">
      <alignment horizontal="justify" wrapText="1"/>
    </xf>
    <xf numFmtId="2" fontId="1" fillId="0" borderId="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74" fontId="3" fillId="0" borderId="23" xfId="0" applyNumberFormat="1" applyFont="1" applyFill="1" applyBorder="1" applyAlignment="1">
      <alignment horizontal="right"/>
    </xf>
    <xf numFmtId="174" fontId="0" fillId="0" borderId="0" xfId="0" applyNumberFormat="1" applyAlignment="1">
      <alignment/>
    </xf>
    <xf numFmtId="174" fontId="1" fillId="0" borderId="23" xfId="0" applyNumberFormat="1" applyFont="1" applyFill="1" applyBorder="1" applyAlignment="1" applyProtection="1">
      <alignment horizontal="right"/>
      <protection locked="0"/>
    </xf>
    <xf numFmtId="2" fontId="3" fillId="0" borderId="35" xfId="0" applyNumberFormat="1" applyFont="1" applyFill="1" applyBorder="1" applyAlignment="1">
      <alignment/>
    </xf>
    <xf numFmtId="0" fontId="3" fillId="0" borderId="36" xfId="0" applyFont="1" applyFill="1" applyBorder="1" applyAlignment="1">
      <alignment horizontal="right"/>
    </xf>
    <xf numFmtId="0" fontId="1" fillId="0" borderId="36" xfId="0" applyFont="1" applyFill="1" applyBorder="1" applyAlignment="1">
      <alignment horizontal="right"/>
    </xf>
    <xf numFmtId="2" fontId="1" fillId="0" borderId="36" xfId="0" applyNumberFormat="1" applyFont="1" applyFill="1" applyBorder="1" applyAlignment="1">
      <alignment horizontal="right"/>
    </xf>
    <xf numFmtId="174" fontId="3" fillId="0" borderId="36" xfId="0" applyNumberFormat="1" applyFont="1" applyFill="1" applyBorder="1" applyAlignment="1">
      <alignment horizontal="right"/>
    </xf>
    <xf numFmtId="174" fontId="1" fillId="0" borderId="36" xfId="0" applyNumberFormat="1" applyFont="1" applyFill="1" applyBorder="1" applyAlignment="1">
      <alignment horizontal="right"/>
    </xf>
    <xf numFmtId="174" fontId="1" fillId="0" borderId="36" xfId="0" applyNumberFormat="1" applyFont="1" applyFill="1" applyBorder="1" applyAlignment="1" applyProtection="1">
      <alignment horizontal="right"/>
      <protection locked="0"/>
    </xf>
    <xf numFmtId="0" fontId="1" fillId="0" borderId="36" xfId="0" applyFont="1" applyFill="1" applyBorder="1" applyAlignment="1" applyProtection="1">
      <alignment horizontal="right"/>
      <protection locked="0"/>
    </xf>
    <xf numFmtId="0" fontId="3" fillId="0" borderId="36" xfId="0" applyFont="1" applyFill="1" applyBorder="1" applyAlignment="1" applyProtection="1">
      <alignment horizontal="right"/>
      <protection locked="0"/>
    </xf>
    <xf numFmtId="49" fontId="1" fillId="0" borderId="37" xfId="0" applyNumberFormat="1" applyFont="1" applyFill="1" applyBorder="1" applyAlignment="1">
      <alignment horizontal="right"/>
    </xf>
    <xf numFmtId="49" fontId="1" fillId="0" borderId="38" xfId="0" applyNumberFormat="1" applyFont="1" applyFill="1" applyBorder="1" applyAlignment="1">
      <alignment horizontal="right"/>
    </xf>
    <xf numFmtId="0" fontId="1" fillId="0" borderId="39" xfId="0" applyFont="1" applyFill="1" applyBorder="1" applyAlignment="1">
      <alignment horizontal="justify" wrapText="1"/>
    </xf>
    <xf numFmtId="2" fontId="1" fillId="0" borderId="40" xfId="0" applyNumberFormat="1" applyFont="1" applyBorder="1" applyAlignment="1">
      <alignment/>
    </xf>
    <xf numFmtId="174" fontId="3" fillId="0" borderId="22" xfId="0" applyNumberFormat="1" applyFont="1" applyFill="1" applyBorder="1" applyAlignment="1" applyProtection="1">
      <alignment horizontal="right"/>
      <protection locked="0"/>
    </xf>
    <xf numFmtId="174" fontId="3" fillId="0" borderId="23" xfId="0" applyNumberFormat="1" applyFont="1" applyFill="1" applyBorder="1" applyAlignment="1" applyProtection="1">
      <alignment horizontal="right"/>
      <protection locked="0"/>
    </xf>
    <xf numFmtId="2" fontId="3" fillId="0" borderId="41" xfId="0" applyNumberFormat="1" applyFont="1" applyFill="1" applyBorder="1" applyAlignment="1">
      <alignment/>
    </xf>
    <xf numFmtId="0" fontId="3" fillId="0" borderId="29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2" fontId="1" fillId="0" borderId="29" xfId="0" applyNumberFormat="1" applyFont="1" applyFill="1" applyBorder="1" applyAlignment="1">
      <alignment horizontal="right"/>
    </xf>
    <xf numFmtId="174" fontId="3" fillId="0" borderId="29" xfId="0" applyNumberFormat="1" applyFont="1" applyFill="1" applyBorder="1" applyAlignment="1">
      <alignment horizontal="right"/>
    </xf>
    <xf numFmtId="174" fontId="1" fillId="0" borderId="29" xfId="0" applyNumberFormat="1" applyFont="1" applyFill="1" applyBorder="1" applyAlignment="1">
      <alignment horizontal="right"/>
    </xf>
    <xf numFmtId="174" fontId="1" fillId="0" borderId="29" xfId="0" applyNumberFormat="1" applyFont="1" applyFill="1" applyBorder="1" applyAlignment="1" applyProtection="1">
      <alignment horizontal="right"/>
      <protection locked="0"/>
    </xf>
    <xf numFmtId="0" fontId="1" fillId="0" borderId="29" xfId="0" applyFont="1" applyFill="1" applyBorder="1" applyAlignment="1" applyProtection="1">
      <alignment horizontal="right"/>
      <protection locked="0"/>
    </xf>
    <xf numFmtId="0" fontId="3" fillId="0" borderId="29" xfId="0" applyFont="1" applyFill="1" applyBorder="1" applyAlignment="1" applyProtection="1">
      <alignment horizontal="right"/>
      <protection locked="0"/>
    </xf>
    <xf numFmtId="174" fontId="3" fillId="0" borderId="11" xfId="0" applyNumberFormat="1" applyFont="1" applyFill="1" applyBorder="1" applyAlignment="1" applyProtection="1">
      <alignment horizontal="right"/>
      <protection locked="0"/>
    </xf>
    <xf numFmtId="2" fontId="1" fillId="24" borderId="0" xfId="0" applyNumberFormat="1" applyFont="1" applyFill="1" applyBorder="1" applyAlignment="1" applyProtection="1">
      <alignment horizontal="right"/>
      <protection locked="0"/>
    </xf>
    <xf numFmtId="2" fontId="1" fillId="0" borderId="36" xfId="0" applyNumberFormat="1" applyFont="1" applyFill="1" applyBorder="1" applyAlignment="1" applyProtection="1">
      <alignment horizontal="right"/>
      <protection locked="0"/>
    </xf>
    <xf numFmtId="2" fontId="3" fillId="0" borderId="36" xfId="0" applyNumberFormat="1" applyFont="1" applyFill="1" applyBorder="1" applyAlignment="1" applyProtection="1">
      <alignment horizontal="right"/>
      <protection locked="0"/>
    </xf>
    <xf numFmtId="2" fontId="1" fillId="0" borderId="10" xfId="0" applyNumberFormat="1" applyFont="1" applyFill="1" applyBorder="1" applyAlignment="1" applyProtection="1">
      <alignment horizontal="right"/>
      <protection locked="0"/>
    </xf>
    <xf numFmtId="2" fontId="3" fillId="0" borderId="42" xfId="0" applyNumberFormat="1" applyFont="1" applyFill="1" applyBorder="1" applyAlignment="1">
      <alignment/>
    </xf>
    <xf numFmtId="2" fontId="3" fillId="0" borderId="36" xfId="0" applyNumberFormat="1" applyFont="1" applyFill="1" applyBorder="1" applyAlignment="1">
      <alignment horizontal="right"/>
    </xf>
    <xf numFmtId="2" fontId="1" fillId="0" borderId="43" xfId="0" applyNumberFormat="1" applyFont="1" applyFill="1" applyBorder="1" applyAlignment="1">
      <alignment horizontal="right" wrapText="1"/>
    </xf>
    <xf numFmtId="2" fontId="1" fillId="0" borderId="36" xfId="0" applyNumberFormat="1" applyFont="1" applyFill="1" applyBorder="1" applyAlignment="1">
      <alignment horizontal="right" wrapText="1"/>
    </xf>
    <xf numFmtId="2" fontId="3" fillId="0" borderId="43" xfId="0" applyNumberFormat="1" applyFont="1" applyFill="1" applyBorder="1" applyAlignment="1">
      <alignment horizontal="right" wrapText="1"/>
    </xf>
    <xf numFmtId="2" fontId="3" fillId="0" borderId="32" xfId="0" applyNumberFormat="1" applyFont="1" applyFill="1" applyBorder="1" applyAlignment="1">
      <alignment/>
    </xf>
    <xf numFmtId="2" fontId="3" fillId="0" borderId="29" xfId="0" applyNumberFormat="1" applyFont="1" applyFill="1" applyBorder="1" applyAlignment="1">
      <alignment horizontal="right"/>
    </xf>
    <xf numFmtId="2" fontId="3" fillId="0" borderId="29" xfId="0" applyNumberFormat="1" applyFont="1" applyFill="1" applyBorder="1" applyAlignment="1" applyProtection="1">
      <alignment horizontal="right"/>
      <protection locked="0"/>
    </xf>
    <xf numFmtId="2" fontId="1" fillId="0" borderId="34" xfId="0" applyNumberFormat="1" applyFont="1" applyFill="1" applyBorder="1" applyAlignment="1">
      <alignment horizontal="right" wrapText="1"/>
    </xf>
    <xf numFmtId="2" fontId="1" fillId="0" borderId="29" xfId="0" applyNumberFormat="1" applyFont="1" applyFill="1" applyBorder="1" applyAlignment="1">
      <alignment horizontal="right" wrapText="1"/>
    </xf>
    <xf numFmtId="2" fontId="3" fillId="0" borderId="34" xfId="0" applyNumberFormat="1" applyFont="1" applyFill="1" applyBorder="1" applyAlignment="1">
      <alignment horizontal="right" wrapText="1"/>
    </xf>
    <xf numFmtId="2" fontId="3" fillId="0" borderId="36" xfId="0" applyNumberFormat="1" applyFont="1" applyFill="1" applyBorder="1" applyAlignment="1">
      <alignment/>
    </xf>
    <xf numFmtId="2" fontId="1" fillId="0" borderId="36" xfId="0" applyNumberFormat="1" applyFont="1" applyFill="1" applyBorder="1" applyAlignment="1">
      <alignment/>
    </xf>
    <xf numFmtId="2" fontId="1" fillId="24" borderId="36" xfId="0" applyNumberFormat="1" applyFont="1" applyFill="1" applyBorder="1" applyAlignment="1" applyProtection="1">
      <alignment horizontal="right"/>
      <protection locked="0"/>
    </xf>
    <xf numFmtId="2" fontId="3" fillId="0" borderId="29" xfId="0" applyNumberFormat="1" applyFont="1" applyFill="1" applyBorder="1" applyAlignment="1">
      <alignment/>
    </xf>
    <xf numFmtId="2" fontId="1" fillId="0" borderId="29" xfId="0" applyNumberFormat="1" applyFont="1" applyFill="1" applyBorder="1" applyAlignment="1">
      <alignment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2" fontId="1" fillId="24" borderId="33" xfId="0" applyNumberFormat="1" applyFont="1" applyFill="1" applyBorder="1" applyAlignment="1" applyProtection="1">
      <alignment horizontal="right"/>
      <protection locked="0"/>
    </xf>
    <xf numFmtId="2" fontId="1" fillId="24" borderId="44" xfId="0" applyNumberFormat="1" applyFont="1" applyFill="1" applyBorder="1" applyAlignment="1" applyProtection="1">
      <alignment horizontal="right"/>
      <protection locked="0"/>
    </xf>
    <xf numFmtId="2" fontId="1" fillId="24" borderId="20" xfId="0" applyNumberFormat="1" applyFont="1" applyFill="1" applyBorder="1" applyAlignment="1" applyProtection="1">
      <alignment horizontal="right"/>
      <protection locked="0"/>
    </xf>
    <xf numFmtId="2" fontId="1" fillId="24" borderId="21" xfId="0" applyNumberFormat="1" applyFont="1" applyFill="1" applyBorder="1" applyAlignment="1" applyProtection="1">
      <alignment horizontal="right"/>
      <protection locked="0"/>
    </xf>
    <xf numFmtId="49" fontId="3" fillId="0" borderId="17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right"/>
    </xf>
    <xf numFmtId="0" fontId="1" fillId="24" borderId="21" xfId="0" applyFont="1" applyFill="1" applyBorder="1" applyAlignment="1">
      <alignment horizontal="justify" wrapText="1"/>
    </xf>
    <xf numFmtId="174" fontId="1" fillId="0" borderId="22" xfId="0" applyNumberFormat="1" applyFont="1" applyFill="1" applyBorder="1" applyAlignment="1" applyProtection="1">
      <alignment horizontal="right"/>
      <protection locked="0"/>
    </xf>
    <xf numFmtId="174" fontId="1" fillId="0" borderId="11" xfId="0" applyNumberFormat="1" applyFont="1" applyFill="1" applyBorder="1" applyAlignment="1" applyProtection="1">
      <alignment horizontal="right"/>
      <protection locked="0"/>
    </xf>
    <xf numFmtId="174" fontId="3" fillId="24" borderId="23" xfId="0" applyNumberFormat="1" applyFont="1" applyFill="1" applyBorder="1" applyAlignment="1" applyProtection="1">
      <alignment horizontal="right"/>
      <protection locked="0"/>
    </xf>
    <xf numFmtId="174" fontId="1" fillId="24" borderId="33" xfId="0" applyNumberFormat="1" applyFont="1" applyFill="1" applyBorder="1" applyAlignment="1" applyProtection="1">
      <alignment horizontal="right"/>
      <protection locked="0"/>
    </xf>
    <xf numFmtId="2" fontId="1" fillId="0" borderId="33" xfId="0" applyNumberFormat="1" applyFont="1" applyFill="1" applyBorder="1" applyAlignment="1" applyProtection="1">
      <alignment horizontal="right"/>
      <protection locked="0"/>
    </xf>
    <xf numFmtId="0" fontId="0" fillId="0" borderId="45" xfId="0" applyBorder="1" applyAlignment="1">
      <alignment/>
    </xf>
    <xf numFmtId="0" fontId="1" fillId="0" borderId="46" xfId="0" applyFont="1" applyFill="1" applyBorder="1" applyAlignment="1">
      <alignment horizontal="center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1" fillId="0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52" xfId="0" applyFont="1" applyFill="1" applyBorder="1" applyAlignment="1">
      <alignment horizontal="center" vertical="center"/>
    </xf>
    <xf numFmtId="0" fontId="0" fillId="0" borderId="53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1" fillId="0" borderId="54" xfId="0" applyFont="1" applyBorder="1" applyAlignment="1">
      <alignment horizontal="center"/>
    </xf>
    <xf numFmtId="0" fontId="1" fillId="0" borderId="5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1" fillId="0" borderId="30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0" xfId="0" applyAlignment="1">
      <alignment horizontal="center" wrapText="1"/>
    </xf>
    <xf numFmtId="0" fontId="1" fillId="0" borderId="46" xfId="0" applyFont="1" applyFill="1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1" fillId="0" borderId="52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0" fillId="0" borderId="62" xfId="0" applyBorder="1" applyAlignment="1">
      <alignment/>
    </xf>
    <xf numFmtId="0" fontId="1" fillId="0" borderId="63" xfId="0" applyFont="1" applyFill="1" applyBorder="1" applyAlignment="1">
      <alignment horizontal="center" wrapText="1"/>
    </xf>
    <xf numFmtId="0" fontId="0" fillId="0" borderId="50" xfId="0" applyBorder="1" applyAlignment="1">
      <alignment wrapText="1"/>
    </xf>
    <xf numFmtId="0" fontId="1" fillId="0" borderId="6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6" fillId="24" borderId="0" xfId="0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>
      <alignment horizontal="center" wrapText="1"/>
    </xf>
    <xf numFmtId="0" fontId="1" fillId="0" borderId="65" xfId="0" applyFont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Border="1" applyAlignment="1">
      <alignment/>
    </xf>
    <xf numFmtId="0" fontId="0" fillId="0" borderId="0" xfId="0" applyAlignment="1">
      <alignment horizontal="right" wrapText="1"/>
    </xf>
    <xf numFmtId="0" fontId="3" fillId="0" borderId="0" xfId="0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0" fontId="1" fillId="0" borderId="57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40" xfId="0" applyBorder="1" applyAlignment="1">
      <alignment horizontal="center" wrapText="1"/>
    </xf>
    <xf numFmtId="0" fontId="1" fillId="0" borderId="31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0" fillId="0" borderId="0" xfId="0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view="pageBreakPreview" zoomScaleSheetLayoutView="100" zoomScalePageLayoutView="0" workbookViewId="0" topLeftCell="A1">
      <selection activeCell="B3" sqref="B3:G3"/>
    </sheetView>
  </sheetViews>
  <sheetFormatPr defaultColWidth="9.00390625" defaultRowHeight="12.75"/>
  <cols>
    <col min="1" max="1" width="6.375" style="19" customWidth="1"/>
    <col min="2" max="2" width="69.875" style="10" customWidth="1"/>
    <col min="3" max="3" width="12.625" style="10" customWidth="1"/>
    <col min="4" max="5" width="9.125" style="0" hidden="1" customWidth="1"/>
    <col min="6" max="6" width="10.25390625" style="0" customWidth="1"/>
  </cols>
  <sheetData>
    <row r="1" spans="1:7" ht="12.75">
      <c r="A1" s="15"/>
      <c r="B1" s="227" t="s">
        <v>443</v>
      </c>
      <c r="C1" s="227"/>
      <c r="D1" s="228"/>
      <c r="E1" s="228"/>
      <c r="F1" s="216"/>
      <c r="G1" s="216"/>
    </row>
    <row r="2" spans="1:7" ht="12.75">
      <c r="A2" s="15"/>
      <c r="B2" s="215" t="s">
        <v>404</v>
      </c>
      <c r="C2" s="215"/>
      <c r="D2" s="216"/>
      <c r="E2" s="216"/>
      <c r="F2" s="216"/>
      <c r="G2" s="216"/>
    </row>
    <row r="3" spans="1:7" ht="12.75">
      <c r="A3" s="15"/>
      <c r="B3" s="231" t="s">
        <v>456</v>
      </c>
      <c r="C3" s="232"/>
      <c r="D3" s="232"/>
      <c r="E3" s="232"/>
      <c r="F3" s="232"/>
      <c r="G3" s="232"/>
    </row>
    <row r="4" spans="1:7" ht="12.75">
      <c r="A4" s="15"/>
      <c r="B4" s="231" t="s">
        <v>405</v>
      </c>
      <c r="C4" s="232"/>
      <c r="D4" s="232"/>
      <c r="E4" s="232"/>
      <c r="F4" s="232"/>
      <c r="G4" s="232"/>
    </row>
    <row r="5" spans="1:10" ht="12.75">
      <c r="A5" s="15"/>
      <c r="B5" s="215" t="s">
        <v>406</v>
      </c>
      <c r="C5" s="215"/>
      <c r="D5" s="216"/>
      <c r="E5" s="216"/>
      <c r="F5" s="216"/>
      <c r="G5" s="216"/>
      <c r="H5" s="1"/>
      <c r="I5" s="1"/>
      <c r="J5" s="1"/>
    </row>
    <row r="6" spans="1:10" ht="12.75">
      <c r="A6" s="15"/>
      <c r="B6" s="215" t="s">
        <v>401</v>
      </c>
      <c r="C6" s="216"/>
      <c r="D6" s="216"/>
      <c r="E6" s="216"/>
      <c r="F6" s="216"/>
      <c r="G6" s="216"/>
      <c r="H6" s="1"/>
      <c r="I6" s="1"/>
      <c r="J6" s="1"/>
    </row>
    <row r="7" spans="1:10" ht="12.75">
      <c r="A7" s="15"/>
      <c r="B7" s="215" t="s">
        <v>379</v>
      </c>
      <c r="C7" s="215"/>
      <c r="D7" s="216"/>
      <c r="E7" s="216"/>
      <c r="F7" s="216"/>
      <c r="G7" s="216"/>
      <c r="H7" s="1"/>
      <c r="I7" s="1"/>
      <c r="J7" s="1"/>
    </row>
    <row r="8" spans="1:10" ht="12.75">
      <c r="A8" s="15"/>
      <c r="B8" s="215" t="s">
        <v>380</v>
      </c>
      <c r="C8" s="215"/>
      <c r="D8" s="216"/>
      <c r="E8" s="216"/>
      <c r="F8" s="216"/>
      <c r="G8" s="216"/>
      <c r="H8" s="2"/>
      <c r="I8" s="2"/>
      <c r="J8" s="2"/>
    </row>
    <row r="9" spans="1:10" ht="12.75">
      <c r="A9" s="15"/>
      <c r="B9" s="215"/>
      <c r="C9" s="215"/>
      <c r="D9" s="2"/>
      <c r="E9" s="2"/>
      <c r="F9" s="2"/>
      <c r="G9" s="2"/>
      <c r="H9" s="2"/>
      <c r="I9" s="2"/>
      <c r="J9" s="2"/>
    </row>
    <row r="10" spans="1:10" ht="12.75">
      <c r="A10" s="15"/>
      <c r="B10" s="215"/>
      <c r="C10" s="215"/>
      <c r="D10" s="2"/>
      <c r="E10" s="2"/>
      <c r="F10" s="2"/>
      <c r="G10" s="2"/>
      <c r="H10" s="2"/>
      <c r="I10" s="2"/>
      <c r="J10" s="2"/>
    </row>
    <row r="11" spans="1:10" ht="12.75">
      <c r="A11" s="15"/>
      <c r="B11" s="14"/>
      <c r="C11" s="14"/>
      <c r="D11" s="2"/>
      <c r="E11" s="2"/>
      <c r="F11" s="2"/>
      <c r="G11" s="2"/>
      <c r="H11" s="2"/>
      <c r="I11" s="2"/>
      <c r="J11" s="2"/>
    </row>
    <row r="12" spans="1:10" ht="12.75">
      <c r="A12" s="222" t="s">
        <v>381</v>
      </c>
      <c r="B12" s="222"/>
      <c r="C12" s="222"/>
      <c r="D12" s="223"/>
      <c r="E12" s="223"/>
      <c r="F12" s="216"/>
      <c r="G12" s="216"/>
      <c r="H12" s="2"/>
      <c r="I12" s="2"/>
      <c r="J12" s="2"/>
    </row>
    <row r="13" spans="1:7" ht="24.75" customHeight="1">
      <c r="A13" s="222"/>
      <c r="B13" s="222"/>
      <c r="C13" s="222"/>
      <c r="D13" s="223"/>
      <c r="E13" s="223"/>
      <c r="F13" s="216"/>
      <c r="G13" s="216"/>
    </row>
    <row r="14" spans="1:3" ht="12.75">
      <c r="A14" s="57"/>
      <c r="B14" s="57"/>
      <c r="C14" s="57"/>
    </row>
    <row r="15" spans="1:3" ht="13.5" thickBot="1">
      <c r="A15" s="57"/>
      <c r="B15" s="57"/>
      <c r="C15" s="56"/>
    </row>
    <row r="16" spans="1:7" ht="13.5" thickBot="1">
      <c r="A16" s="224" t="s">
        <v>9</v>
      </c>
      <c r="B16" s="230" t="s">
        <v>12</v>
      </c>
      <c r="C16" s="217" t="s">
        <v>320</v>
      </c>
      <c r="D16" s="218"/>
      <c r="E16" s="218"/>
      <c r="F16" s="218"/>
      <c r="G16" s="219"/>
    </row>
    <row r="17" spans="1:7" ht="12.75" customHeight="1" thickBot="1">
      <c r="A17" s="225"/>
      <c r="B17" s="225"/>
      <c r="C17" s="233" t="s">
        <v>321</v>
      </c>
      <c r="D17" s="229" t="s">
        <v>144</v>
      </c>
      <c r="E17" s="229"/>
      <c r="F17" s="220" t="s">
        <v>144</v>
      </c>
      <c r="G17" s="221"/>
    </row>
    <row r="18" spans="1:7" ht="12.75" customHeight="1" thickBot="1">
      <c r="A18" s="226"/>
      <c r="B18" s="226"/>
      <c r="C18" s="234"/>
      <c r="D18" s="86" t="s">
        <v>145</v>
      </c>
      <c r="E18" s="89" t="s">
        <v>146</v>
      </c>
      <c r="F18" s="91" t="s">
        <v>345</v>
      </c>
      <c r="G18" s="90" t="s">
        <v>382</v>
      </c>
    </row>
    <row r="19" spans="1:7" ht="12.75">
      <c r="A19" s="124"/>
      <c r="B19" s="145" t="s">
        <v>27</v>
      </c>
      <c r="C19" s="92">
        <f>C20+C24+C28+C31+C35+C37</f>
        <v>66670.39</v>
      </c>
      <c r="D19" s="155" t="e">
        <f>D20+D24+D28+D31+D35+D37</f>
        <v>#REF!</v>
      </c>
      <c r="E19" s="170" t="e">
        <f>E20+E24+E28+E31+E35+E37</f>
        <v>#REF!</v>
      </c>
      <c r="F19" s="92">
        <f>F20+F24+F28+F31+F35+F37</f>
        <v>19032.45</v>
      </c>
      <c r="G19" s="92">
        <f>G20+G24+G28+G31+G35+G37</f>
        <v>18622.15</v>
      </c>
    </row>
    <row r="20" spans="1:7" ht="12.75">
      <c r="A20" s="142" t="s">
        <v>13</v>
      </c>
      <c r="B20" s="146" t="s">
        <v>19</v>
      </c>
      <c r="C20" s="81">
        <f>SUM(C21:C23)</f>
        <v>2042.5499999999997</v>
      </c>
      <c r="D20" s="156" t="e">
        <f>SUM(D21:D23)</f>
        <v>#REF!</v>
      </c>
      <c r="E20" s="171" t="e">
        <f>SUM(E21:E23)</f>
        <v>#REF!</v>
      </c>
      <c r="F20" s="81">
        <f>SUM(F21:F23)</f>
        <v>559.75</v>
      </c>
      <c r="G20" s="81">
        <f>SUM(G21:G23)</f>
        <v>559.75</v>
      </c>
    </row>
    <row r="21" spans="1:7" ht="22.5">
      <c r="A21" s="143" t="s">
        <v>14</v>
      </c>
      <c r="B21" s="147" t="s">
        <v>28</v>
      </c>
      <c r="C21" s="82">
        <f>ЦСР!E19</f>
        <v>215.6</v>
      </c>
      <c r="D21" s="157">
        <f>ЦСР!F19</f>
        <v>0</v>
      </c>
      <c r="E21" s="172">
        <f>ЦСР!G19</f>
        <v>0</v>
      </c>
      <c r="F21" s="82">
        <f>ЦСР!H19</f>
        <v>215.6</v>
      </c>
      <c r="G21" s="82">
        <f>ЦСР!I19</f>
        <v>215.6</v>
      </c>
    </row>
    <row r="22" spans="1:7" ht="12.75" hidden="1">
      <c r="A22" s="143" t="s">
        <v>329</v>
      </c>
      <c r="B22" s="147" t="s">
        <v>330</v>
      </c>
      <c r="C22" s="96">
        <f>ЦСР!E25</f>
        <v>0</v>
      </c>
      <c r="D22" s="158">
        <f>ЦСР!F25</f>
        <v>0</v>
      </c>
      <c r="E22" s="173">
        <f>ЦСР!G25</f>
        <v>0</v>
      </c>
      <c r="F22" s="96">
        <f>ЦСР!H25</f>
        <v>0</v>
      </c>
      <c r="G22" s="96">
        <f>ЦСР!I25</f>
        <v>0</v>
      </c>
    </row>
    <row r="23" spans="1:7" ht="12.75">
      <c r="A23" s="144" t="s">
        <v>30</v>
      </c>
      <c r="B23" s="148" t="s">
        <v>20</v>
      </c>
      <c r="C23" s="82">
        <f>ЦСР!E33</f>
        <v>1826.9499999999998</v>
      </c>
      <c r="D23" s="157" t="e">
        <f>ЦСР!F33</f>
        <v>#REF!</v>
      </c>
      <c r="E23" s="172" t="e">
        <f>ЦСР!G33</f>
        <v>#REF!</v>
      </c>
      <c r="F23" s="82">
        <f>ЦСР!H33</f>
        <v>344.15</v>
      </c>
      <c r="G23" s="82">
        <f>ЦСР!I33</f>
        <v>344.15</v>
      </c>
    </row>
    <row r="24" spans="1:8" ht="12.75">
      <c r="A24" s="142" t="s">
        <v>15</v>
      </c>
      <c r="B24" s="146" t="s">
        <v>21</v>
      </c>
      <c r="C24" s="152">
        <f>C25+C26+C27</f>
        <v>761.4</v>
      </c>
      <c r="D24" s="159" t="e">
        <f>D25+D26+D27</f>
        <v>#REF!</v>
      </c>
      <c r="E24" s="174" t="e">
        <f>E25+E26+E27</f>
        <v>#REF!</v>
      </c>
      <c r="F24" s="152">
        <f>F25+F26+F27</f>
        <v>200</v>
      </c>
      <c r="G24" s="152">
        <f>G25+G26+G27</f>
        <v>270</v>
      </c>
      <c r="H24" s="153"/>
    </row>
    <row r="25" spans="1:8" ht="22.5">
      <c r="A25" s="144" t="s">
        <v>16</v>
      </c>
      <c r="B25" s="148" t="s">
        <v>31</v>
      </c>
      <c r="C25" s="128">
        <f>ЦСР!E81</f>
        <v>610.4</v>
      </c>
      <c r="D25" s="160">
        <f>ЦСР!F81</f>
        <v>0</v>
      </c>
      <c r="E25" s="175">
        <f>ЦСР!G81</f>
        <v>0</v>
      </c>
      <c r="F25" s="128">
        <f>ЦСР!H81</f>
        <v>200</v>
      </c>
      <c r="G25" s="128">
        <f>ЦСР!I81</f>
        <v>200</v>
      </c>
      <c r="H25" s="153"/>
    </row>
    <row r="26" spans="1:8" ht="12.75">
      <c r="A26" s="143" t="s">
        <v>52</v>
      </c>
      <c r="B26" s="147" t="s">
        <v>54</v>
      </c>
      <c r="C26" s="154">
        <f>ЦСР!E98</f>
        <v>151</v>
      </c>
      <c r="D26" s="161">
        <f>ЦСР!F98</f>
        <v>0</v>
      </c>
      <c r="E26" s="176">
        <f>ЦСР!G98</f>
        <v>0</v>
      </c>
      <c r="F26" s="154">
        <f>ЦСР!H98</f>
        <v>0</v>
      </c>
      <c r="G26" s="154">
        <f>ЦСР!I98</f>
        <v>70</v>
      </c>
      <c r="H26" s="153"/>
    </row>
    <row r="27" spans="1:7" s="10" customFormat="1" ht="22.5" hidden="1">
      <c r="A27" s="143" t="s">
        <v>55</v>
      </c>
      <c r="B27" s="147" t="s">
        <v>56</v>
      </c>
      <c r="C27" s="76">
        <f>ЦСР!E104</f>
        <v>0</v>
      </c>
      <c r="D27" s="162" t="e">
        <f>ЦСР!F104</f>
        <v>#REF!</v>
      </c>
      <c r="E27" s="177" t="e">
        <f>ЦСР!G104</f>
        <v>#REF!</v>
      </c>
      <c r="F27" s="76">
        <f>ЦСР!H104</f>
        <v>0</v>
      </c>
      <c r="G27" s="76">
        <f>ЦСР!I104</f>
        <v>0</v>
      </c>
    </row>
    <row r="28" spans="1:7" s="10" customFormat="1" ht="12.75">
      <c r="A28" s="142" t="s">
        <v>17</v>
      </c>
      <c r="B28" s="146" t="s">
        <v>22</v>
      </c>
      <c r="C28" s="81">
        <f>C29+C30</f>
        <v>45109.6</v>
      </c>
      <c r="D28" s="156">
        <f>D29+D30</f>
        <v>0</v>
      </c>
      <c r="E28" s="171">
        <f>E29+E30</f>
        <v>0</v>
      </c>
      <c r="F28" s="81">
        <f>F29+F30</f>
        <v>9087</v>
      </c>
      <c r="G28" s="81">
        <f>G29+G30</f>
        <v>8520.5</v>
      </c>
    </row>
    <row r="29" spans="1:7" s="10" customFormat="1" ht="12.75">
      <c r="A29" s="144" t="s">
        <v>18</v>
      </c>
      <c r="B29" s="148" t="s">
        <v>23</v>
      </c>
      <c r="C29" s="128">
        <f>ЦСР!E108</f>
        <v>496.8</v>
      </c>
      <c r="D29" s="160">
        <f>ЦСР!F108</f>
        <v>0</v>
      </c>
      <c r="E29" s="175">
        <f>ЦСР!G108</f>
        <v>0</v>
      </c>
      <c r="F29" s="128">
        <f>ЦСР!H108</f>
        <v>618</v>
      </c>
      <c r="G29" s="128">
        <f>ЦСР!I108</f>
        <v>500</v>
      </c>
    </row>
    <row r="30" spans="1:7" s="10" customFormat="1" ht="12.75">
      <c r="A30" s="144" t="s">
        <v>33</v>
      </c>
      <c r="B30" s="147" t="s">
        <v>34</v>
      </c>
      <c r="C30" s="76">
        <f>ЦСР!E116</f>
        <v>44612.799999999996</v>
      </c>
      <c r="D30" s="162">
        <f>ЦСР!F116</f>
        <v>0</v>
      </c>
      <c r="E30" s="177">
        <f>ЦСР!G116</f>
        <v>0</v>
      </c>
      <c r="F30" s="76">
        <f>ЦСР!H116</f>
        <v>8469</v>
      </c>
      <c r="G30" s="76">
        <f>ЦСР!I116</f>
        <v>8020.5</v>
      </c>
    </row>
    <row r="31" spans="1:7" s="10" customFormat="1" ht="12.75">
      <c r="A31" s="142" t="s">
        <v>62</v>
      </c>
      <c r="B31" s="149" t="s">
        <v>64</v>
      </c>
      <c r="C31" s="77">
        <f>C32+C33+C34</f>
        <v>17756.84</v>
      </c>
      <c r="D31" s="163" t="e">
        <f>D32+D33+D34</f>
        <v>#REF!</v>
      </c>
      <c r="E31" s="178" t="e">
        <f>E32+E33+E34</f>
        <v>#REF!</v>
      </c>
      <c r="F31" s="77">
        <f>F32+F33+F34</f>
        <v>8385.7</v>
      </c>
      <c r="G31" s="77">
        <f>G32+G33+G34</f>
        <v>8471.9</v>
      </c>
    </row>
    <row r="32" spans="1:7" s="10" customFormat="1" ht="12.75">
      <c r="A32" s="144" t="s">
        <v>63</v>
      </c>
      <c r="B32" s="147" t="s">
        <v>65</v>
      </c>
      <c r="C32" s="76">
        <f>ЦСР!E181</f>
        <v>496.1</v>
      </c>
      <c r="D32" s="162" t="e">
        <f>ЦСР!F181</f>
        <v>#REF!</v>
      </c>
      <c r="E32" s="177" t="e">
        <f>ЦСР!G181</f>
        <v>#REF!</v>
      </c>
      <c r="F32" s="76">
        <f>ЦСР!H181</f>
        <v>235.7</v>
      </c>
      <c r="G32" s="76">
        <f>ЦСР!I181</f>
        <v>238.89999999999998</v>
      </c>
    </row>
    <row r="33" spans="1:7" s="10" customFormat="1" ht="12.75">
      <c r="A33" s="144" t="s">
        <v>68</v>
      </c>
      <c r="B33" s="147" t="s">
        <v>69</v>
      </c>
      <c r="C33" s="76">
        <f>ЦСР!E205</f>
        <v>2749.3499999999995</v>
      </c>
      <c r="D33" s="162" t="e">
        <f>ЦСР!F205</f>
        <v>#REF!</v>
      </c>
      <c r="E33" s="177" t="e">
        <f>ЦСР!G205</f>
        <v>#REF!</v>
      </c>
      <c r="F33" s="76">
        <f>ЦСР!H205</f>
        <v>1400</v>
      </c>
      <c r="G33" s="76">
        <f>ЦСР!I205</f>
        <v>2400</v>
      </c>
    </row>
    <row r="34" spans="1:7" s="10" customFormat="1" ht="12.75">
      <c r="A34" s="144" t="s">
        <v>70</v>
      </c>
      <c r="B34" s="147" t="s">
        <v>71</v>
      </c>
      <c r="C34" s="76">
        <f>ЦСР!E250</f>
        <v>14511.39</v>
      </c>
      <c r="D34" s="74">
        <f>ЦСР!F250</f>
        <v>0</v>
      </c>
      <c r="E34" s="61">
        <f>ЦСР!G250</f>
        <v>0</v>
      </c>
      <c r="F34" s="76">
        <f>ЦСР!H250</f>
        <v>6750</v>
      </c>
      <c r="G34" s="76">
        <f>ЦСР!I250</f>
        <v>5833</v>
      </c>
    </row>
    <row r="35" spans="1:7" ht="12.75">
      <c r="A35" s="142" t="s">
        <v>24</v>
      </c>
      <c r="B35" s="149" t="s">
        <v>72</v>
      </c>
      <c r="C35" s="169">
        <f>C36</f>
        <v>800</v>
      </c>
      <c r="D35" s="168">
        <f>D36</f>
        <v>0</v>
      </c>
      <c r="E35" s="179">
        <f>E36</f>
        <v>0</v>
      </c>
      <c r="F35" s="169">
        <f>F36</f>
        <v>800</v>
      </c>
      <c r="G35" s="169">
        <f>G36</f>
        <v>800</v>
      </c>
    </row>
    <row r="36" spans="1:7" ht="12.75">
      <c r="A36" s="70" t="s">
        <v>25</v>
      </c>
      <c r="B36" s="29" t="s">
        <v>26</v>
      </c>
      <c r="C36" s="154">
        <f>ЦСР!E356</f>
        <v>800</v>
      </c>
      <c r="D36" s="208">
        <f>ЦСР!F356</f>
        <v>0</v>
      </c>
      <c r="E36" s="209">
        <f>ЦСР!G356</f>
        <v>0</v>
      </c>
      <c r="F36" s="154">
        <f>ЦСР!H356</f>
        <v>800</v>
      </c>
      <c r="G36" s="154">
        <f>ЦСР!I356</f>
        <v>800</v>
      </c>
    </row>
    <row r="37" spans="1:7" ht="14.25" customHeight="1">
      <c r="A37" s="205" t="s">
        <v>32</v>
      </c>
      <c r="B37" s="30" t="s">
        <v>29</v>
      </c>
      <c r="C37" s="210">
        <f>C38</f>
        <v>200</v>
      </c>
      <c r="D37" s="210">
        <f>D38</f>
        <v>0</v>
      </c>
      <c r="E37" s="210">
        <f>E38</f>
        <v>0</v>
      </c>
      <c r="F37" s="210">
        <f>F38</f>
        <v>0</v>
      </c>
      <c r="G37" s="210">
        <f>G38</f>
        <v>0</v>
      </c>
    </row>
    <row r="38" spans="1:7" ht="13.5" thickBot="1">
      <c r="A38" s="206" t="s">
        <v>454</v>
      </c>
      <c r="B38" s="207" t="s">
        <v>455</v>
      </c>
      <c r="C38" s="211">
        <f>ЦСР!E363</f>
        <v>200</v>
      </c>
      <c r="D38" s="211">
        <f>ЦСР!F363</f>
        <v>0</v>
      </c>
      <c r="E38" s="211">
        <f>ЦСР!G363</f>
        <v>0</v>
      </c>
      <c r="F38" s="211">
        <f>ЦСР!H363</f>
        <v>0</v>
      </c>
      <c r="G38" s="211">
        <f>ЦСР!I363</f>
        <v>0</v>
      </c>
    </row>
  </sheetData>
  <sheetProtection/>
  <mergeCells count="17">
    <mergeCell ref="B1:G1"/>
    <mergeCell ref="B5:G5"/>
    <mergeCell ref="B6:G6"/>
    <mergeCell ref="D17:E17"/>
    <mergeCell ref="B16:B18"/>
    <mergeCell ref="B9:C9"/>
    <mergeCell ref="B2:G2"/>
    <mergeCell ref="B3:G3"/>
    <mergeCell ref="B4:G4"/>
    <mergeCell ref="C17:C18"/>
    <mergeCell ref="B7:G7"/>
    <mergeCell ref="B8:G8"/>
    <mergeCell ref="C16:G16"/>
    <mergeCell ref="F17:G17"/>
    <mergeCell ref="A12:G13"/>
    <mergeCell ref="A16:A18"/>
    <mergeCell ref="B10:C10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3"/>
  <sheetViews>
    <sheetView tabSelected="1" view="pageBreakPreview" zoomScale="120" zoomScaleSheetLayoutView="120" zoomScalePageLayoutView="0" workbookViewId="0" topLeftCell="A1">
      <selection activeCell="F200" sqref="F200"/>
    </sheetView>
  </sheetViews>
  <sheetFormatPr defaultColWidth="9.00390625" defaultRowHeight="12.75"/>
  <cols>
    <col min="1" max="1" width="4.625" style="0" customWidth="1"/>
    <col min="2" max="2" width="5.375" style="0" customWidth="1"/>
    <col min="3" max="3" width="9.875" style="24" customWidth="1"/>
    <col min="4" max="4" width="5.00390625" style="0" customWidth="1"/>
    <col min="5" max="5" width="54.875" style="3" customWidth="1"/>
    <col min="6" max="6" width="16.75390625" style="5" customWidth="1"/>
    <col min="7" max="8" width="16.75390625" style="5" hidden="1" customWidth="1"/>
    <col min="9" max="10" width="16.75390625" style="5" customWidth="1"/>
    <col min="11" max="11" width="11.375" style="13" customWidth="1"/>
  </cols>
  <sheetData>
    <row r="1" spans="1:10" ht="12.75">
      <c r="A1" s="15"/>
      <c r="B1" s="15"/>
      <c r="C1" s="15"/>
      <c r="D1" s="15"/>
      <c r="E1" s="259" t="s">
        <v>408</v>
      </c>
      <c r="F1" s="259"/>
      <c r="G1" s="260"/>
      <c r="H1" s="260"/>
      <c r="I1" s="258"/>
      <c r="J1" s="258"/>
    </row>
    <row r="2" spans="1:10" ht="12.75">
      <c r="A2" s="15"/>
      <c r="B2" s="15"/>
      <c r="C2" s="15"/>
      <c r="D2" s="15"/>
      <c r="E2" s="215" t="s">
        <v>404</v>
      </c>
      <c r="F2" s="215"/>
      <c r="G2" s="216"/>
      <c r="H2" s="216"/>
      <c r="I2" s="216"/>
      <c r="J2" s="216"/>
    </row>
    <row r="3" spans="1:10" ht="12.75">
      <c r="A3" s="15"/>
      <c r="B3" s="15"/>
      <c r="C3" s="15"/>
      <c r="D3" s="15"/>
      <c r="E3" s="231" t="s">
        <v>458</v>
      </c>
      <c r="F3" s="232"/>
      <c r="G3" s="232"/>
      <c r="H3" s="232"/>
      <c r="I3" s="232"/>
      <c r="J3" s="232"/>
    </row>
    <row r="4" spans="1:10" ht="12.75">
      <c r="A4" s="15"/>
      <c r="B4" s="15"/>
      <c r="C4" s="15"/>
      <c r="D4" s="15"/>
      <c r="E4" s="231" t="s">
        <v>405</v>
      </c>
      <c r="F4" s="232"/>
      <c r="G4" s="232"/>
      <c r="H4" s="232"/>
      <c r="I4" s="232"/>
      <c r="J4" s="232"/>
    </row>
    <row r="5" spans="1:15" ht="12.75" customHeight="1">
      <c r="A5" s="15"/>
      <c r="B5" s="15"/>
      <c r="C5" s="15"/>
      <c r="D5" s="15"/>
      <c r="E5" s="215" t="s">
        <v>406</v>
      </c>
      <c r="F5" s="215"/>
      <c r="G5" s="258"/>
      <c r="H5" s="258"/>
      <c r="I5" s="258"/>
      <c r="J5" s="258"/>
      <c r="K5" s="1"/>
      <c r="L5" s="1"/>
      <c r="M5" s="1"/>
      <c r="N5" s="1"/>
      <c r="O5" s="1"/>
    </row>
    <row r="6" spans="1:15" ht="12.75">
      <c r="A6" s="15"/>
      <c r="B6" s="15"/>
      <c r="C6" s="15"/>
      <c r="D6" s="15"/>
      <c r="E6" s="215" t="s">
        <v>403</v>
      </c>
      <c r="F6" s="216"/>
      <c r="G6" s="216"/>
      <c r="H6" s="216"/>
      <c r="I6" s="216"/>
      <c r="J6" s="216"/>
      <c r="K6" s="1"/>
      <c r="L6" s="1"/>
      <c r="M6" s="1"/>
      <c r="N6" s="1"/>
      <c r="O6" s="1"/>
    </row>
    <row r="7" spans="1:15" ht="12.75">
      <c r="A7" s="15"/>
      <c r="B7" s="15"/>
      <c r="C7" s="15"/>
      <c r="D7" s="15"/>
      <c r="E7" s="215" t="s">
        <v>383</v>
      </c>
      <c r="F7" s="215"/>
      <c r="G7" s="216"/>
      <c r="H7" s="216"/>
      <c r="I7" s="216"/>
      <c r="J7" s="216"/>
      <c r="K7" s="1"/>
      <c r="L7" s="1"/>
      <c r="M7" s="1"/>
      <c r="N7" s="1"/>
      <c r="O7" s="1"/>
    </row>
    <row r="8" spans="1:15" ht="12.75">
      <c r="A8" s="14"/>
      <c r="B8" s="14"/>
      <c r="C8" s="15"/>
      <c r="D8" s="14"/>
      <c r="E8" s="215" t="s">
        <v>380</v>
      </c>
      <c r="F8" s="215"/>
      <c r="G8" s="258"/>
      <c r="H8" s="258"/>
      <c r="I8" s="258"/>
      <c r="J8" s="258"/>
      <c r="K8" s="2"/>
      <c r="L8" s="2"/>
      <c r="M8" s="2"/>
      <c r="N8" s="2"/>
      <c r="O8" s="2"/>
    </row>
    <row r="9" spans="1:15" ht="12.75">
      <c r="A9" s="14"/>
      <c r="B9" s="14"/>
      <c r="C9" s="15"/>
      <c r="D9" s="14"/>
      <c r="E9" s="215"/>
      <c r="F9" s="215"/>
      <c r="G9" s="56"/>
      <c r="H9" s="56"/>
      <c r="I9" s="56"/>
      <c r="J9" s="56"/>
      <c r="K9" s="2"/>
      <c r="L9" s="2"/>
      <c r="M9" s="2"/>
      <c r="N9" s="2"/>
      <c r="O9" s="2"/>
    </row>
    <row r="10" spans="1:15" ht="12.75">
      <c r="A10" s="222" t="s">
        <v>409</v>
      </c>
      <c r="B10" s="222"/>
      <c r="C10" s="222"/>
      <c r="D10" s="222"/>
      <c r="E10" s="222"/>
      <c r="F10" s="222"/>
      <c r="G10" s="236"/>
      <c r="H10" s="236"/>
      <c r="I10" s="236"/>
      <c r="J10" s="236"/>
      <c r="K10" s="2"/>
      <c r="L10" s="2"/>
      <c r="M10" s="2"/>
      <c r="N10" s="2"/>
      <c r="O10" s="2"/>
    </row>
    <row r="11" spans="1:10" ht="24" customHeight="1">
      <c r="A11" s="222"/>
      <c r="B11" s="222"/>
      <c r="C11" s="222"/>
      <c r="D11" s="222"/>
      <c r="E11" s="222"/>
      <c r="F11" s="222"/>
      <c r="G11" s="236"/>
      <c r="H11" s="236"/>
      <c r="I11" s="236"/>
      <c r="J11" s="236"/>
    </row>
    <row r="12" spans="1:10" ht="13.5" thickBot="1">
      <c r="A12" s="57" t="s">
        <v>165</v>
      </c>
      <c r="B12" s="57"/>
      <c r="C12" s="57"/>
      <c r="D12" s="57"/>
      <c r="E12" s="57"/>
      <c r="F12" s="57"/>
      <c r="G12" s="57"/>
      <c r="H12" s="57"/>
      <c r="I12" s="57"/>
      <c r="J12" s="57"/>
    </row>
    <row r="13" spans="1:10" ht="11.25" customHeight="1" thickBot="1">
      <c r="A13" s="214" t="s">
        <v>8</v>
      </c>
      <c r="B13" s="247" t="s">
        <v>9</v>
      </c>
      <c r="C13" s="247" t="s">
        <v>10</v>
      </c>
      <c r="D13" s="247" t="s">
        <v>11</v>
      </c>
      <c r="E13" s="249" t="s">
        <v>12</v>
      </c>
      <c r="F13" s="237" t="s">
        <v>322</v>
      </c>
      <c r="G13" s="238"/>
      <c r="H13" s="238"/>
      <c r="I13" s="239"/>
      <c r="J13" s="240"/>
    </row>
    <row r="14" spans="1:10" ht="8.25" customHeight="1">
      <c r="A14" s="213"/>
      <c r="B14" s="248"/>
      <c r="C14" s="248"/>
      <c r="D14" s="248"/>
      <c r="E14" s="250"/>
      <c r="F14" s="241" t="s">
        <v>321</v>
      </c>
      <c r="G14" s="251" t="s">
        <v>144</v>
      </c>
      <c r="H14" s="252"/>
      <c r="I14" s="243" t="s">
        <v>144</v>
      </c>
      <c r="J14" s="244"/>
    </row>
    <row r="15" spans="1:12" ht="6.75" customHeight="1" thickBot="1">
      <c r="A15" s="213"/>
      <c r="B15" s="248"/>
      <c r="C15" s="248"/>
      <c r="D15" s="248"/>
      <c r="E15" s="250"/>
      <c r="F15" s="242"/>
      <c r="G15" s="254" t="s">
        <v>145</v>
      </c>
      <c r="H15" s="256" t="s">
        <v>146</v>
      </c>
      <c r="I15" s="245"/>
      <c r="J15" s="246"/>
      <c r="K15" s="2"/>
      <c r="L15" s="32"/>
    </row>
    <row r="16" spans="1:12" ht="13.5" thickBot="1">
      <c r="A16" s="235"/>
      <c r="B16" s="248"/>
      <c r="C16" s="248"/>
      <c r="D16" s="248"/>
      <c r="E16" s="250"/>
      <c r="F16" s="242"/>
      <c r="G16" s="255"/>
      <c r="H16" s="257"/>
      <c r="I16" s="121" t="s">
        <v>345</v>
      </c>
      <c r="J16" s="121" t="s">
        <v>382</v>
      </c>
      <c r="K16" s="33"/>
      <c r="L16" s="2"/>
    </row>
    <row r="17" spans="1:12" s="4" customFormat="1" ht="13.5" thickBot="1">
      <c r="A17" s="124"/>
      <c r="B17" s="126"/>
      <c r="C17" s="127"/>
      <c r="D17" s="125"/>
      <c r="E17" s="122" t="s">
        <v>27</v>
      </c>
      <c r="F17" s="123">
        <f>F18+F27</f>
        <v>66670.39</v>
      </c>
      <c r="G17" s="123" t="e">
        <f>G18+G27</f>
        <v>#REF!</v>
      </c>
      <c r="H17" s="123" t="e">
        <f>H18+H27</f>
        <v>#REF!</v>
      </c>
      <c r="I17" s="123">
        <f>I18+I27</f>
        <v>19032.449999999997</v>
      </c>
      <c r="J17" s="123">
        <f>J18+J27</f>
        <v>18622.149999999998</v>
      </c>
      <c r="K17" s="33">
        <f>SUM(K18:N380)</f>
        <v>-4275.2</v>
      </c>
      <c r="L17" s="34"/>
    </row>
    <row r="18" spans="1:12" s="4" customFormat="1" ht="22.5">
      <c r="A18" s="75">
        <v>601</v>
      </c>
      <c r="B18" s="54"/>
      <c r="C18" s="55"/>
      <c r="D18" s="54"/>
      <c r="E18" s="43" t="s">
        <v>136</v>
      </c>
      <c r="F18" s="92">
        <f>F19</f>
        <v>215.6</v>
      </c>
      <c r="G18" s="184">
        <f>G19</f>
        <v>0</v>
      </c>
      <c r="H18" s="95">
        <f>H19</f>
        <v>0</v>
      </c>
      <c r="I18" s="189">
        <f>I19</f>
        <v>215.6</v>
      </c>
      <c r="J18" s="92">
        <f>J19</f>
        <v>215.6</v>
      </c>
      <c r="K18" s="33"/>
      <c r="L18" s="34"/>
    </row>
    <row r="19" spans="1:12" s="4" customFormat="1" ht="12.75">
      <c r="A19" s="75">
        <v>601</v>
      </c>
      <c r="B19" s="16" t="s">
        <v>13</v>
      </c>
      <c r="C19" s="16"/>
      <c r="D19" s="16"/>
      <c r="E19" s="27" t="s">
        <v>19</v>
      </c>
      <c r="F19" s="84">
        <f aca="true" t="shared" si="0" ref="F19:J22">F20</f>
        <v>215.6</v>
      </c>
      <c r="G19" s="195">
        <f t="shared" si="0"/>
        <v>0</v>
      </c>
      <c r="H19" s="84">
        <f t="shared" si="0"/>
        <v>0</v>
      </c>
      <c r="I19" s="198">
        <f t="shared" si="0"/>
        <v>215.6</v>
      </c>
      <c r="J19" s="84">
        <f t="shared" si="0"/>
        <v>215.6</v>
      </c>
      <c r="K19" s="33"/>
      <c r="L19" s="34"/>
    </row>
    <row r="20" spans="1:12" s="4" customFormat="1" ht="33.75">
      <c r="A20" s="75">
        <v>601</v>
      </c>
      <c r="B20" s="37" t="s">
        <v>14</v>
      </c>
      <c r="C20" s="37"/>
      <c r="D20" s="37"/>
      <c r="E20" s="31" t="s">
        <v>28</v>
      </c>
      <c r="F20" s="84">
        <f t="shared" si="0"/>
        <v>215.6</v>
      </c>
      <c r="G20" s="195">
        <f t="shared" si="0"/>
        <v>0</v>
      </c>
      <c r="H20" s="84">
        <f t="shared" si="0"/>
        <v>0</v>
      </c>
      <c r="I20" s="198">
        <f t="shared" si="0"/>
        <v>215.6</v>
      </c>
      <c r="J20" s="84">
        <f t="shared" si="0"/>
        <v>215.6</v>
      </c>
      <c r="K20" s="33"/>
      <c r="L20" s="34"/>
    </row>
    <row r="21" spans="1:12" s="4" customFormat="1" ht="12.75">
      <c r="A21" s="75">
        <v>601</v>
      </c>
      <c r="B21" s="37" t="s">
        <v>14</v>
      </c>
      <c r="C21" s="37" t="s">
        <v>171</v>
      </c>
      <c r="D21" s="44"/>
      <c r="E21" s="31" t="s">
        <v>45</v>
      </c>
      <c r="F21" s="84">
        <f>F22</f>
        <v>215.6</v>
      </c>
      <c r="G21" s="195">
        <f t="shared" si="0"/>
        <v>0</v>
      </c>
      <c r="H21" s="84">
        <f t="shared" si="0"/>
        <v>0</v>
      </c>
      <c r="I21" s="198">
        <f t="shared" si="0"/>
        <v>215.6</v>
      </c>
      <c r="J21" s="84">
        <f t="shared" si="0"/>
        <v>215.6</v>
      </c>
      <c r="K21" s="33"/>
      <c r="L21" s="34"/>
    </row>
    <row r="22" spans="1:12" s="4" customFormat="1" ht="22.5">
      <c r="A22" s="75">
        <v>601</v>
      </c>
      <c r="B22" s="37" t="s">
        <v>14</v>
      </c>
      <c r="C22" s="37" t="s">
        <v>170</v>
      </c>
      <c r="D22" s="45"/>
      <c r="E22" s="31" t="s">
        <v>48</v>
      </c>
      <c r="F22" s="84">
        <f>F23</f>
        <v>215.6</v>
      </c>
      <c r="G22" s="195">
        <f t="shared" si="0"/>
        <v>0</v>
      </c>
      <c r="H22" s="84">
        <f t="shared" si="0"/>
        <v>0</v>
      </c>
      <c r="I22" s="198">
        <f t="shared" si="0"/>
        <v>215.6</v>
      </c>
      <c r="J22" s="84">
        <f t="shared" si="0"/>
        <v>215.6</v>
      </c>
      <c r="K22" s="33"/>
      <c r="L22" s="34"/>
    </row>
    <row r="23" spans="1:12" s="4" customFormat="1" ht="12.75">
      <c r="A23" s="75">
        <v>601</v>
      </c>
      <c r="B23" s="44" t="s">
        <v>14</v>
      </c>
      <c r="C23" s="44" t="s">
        <v>170</v>
      </c>
      <c r="D23" s="45"/>
      <c r="E23" s="46" t="s">
        <v>194</v>
      </c>
      <c r="F23" s="135">
        <f>F24</f>
        <v>215.6</v>
      </c>
      <c r="G23" s="196">
        <f>G24</f>
        <v>0</v>
      </c>
      <c r="H23" s="135">
        <f>H24</f>
        <v>0</v>
      </c>
      <c r="I23" s="199">
        <f>I24</f>
        <v>215.6</v>
      </c>
      <c r="J23" s="135">
        <f>J24</f>
        <v>215.6</v>
      </c>
      <c r="K23" s="33"/>
      <c r="L23" s="34"/>
    </row>
    <row r="24" spans="1:12" s="4" customFormat="1" ht="12.75">
      <c r="A24" s="75">
        <v>601</v>
      </c>
      <c r="B24" s="44" t="s">
        <v>14</v>
      </c>
      <c r="C24" s="44" t="s">
        <v>172</v>
      </c>
      <c r="D24" s="45"/>
      <c r="E24" s="28" t="s">
        <v>173</v>
      </c>
      <c r="F24" s="135">
        <f>F25+F26</f>
        <v>215.6</v>
      </c>
      <c r="G24" s="196">
        <f>G25+G26</f>
        <v>0</v>
      </c>
      <c r="H24" s="135">
        <f>H25+H26</f>
        <v>0</v>
      </c>
      <c r="I24" s="199">
        <f>I25+I26</f>
        <v>215.6</v>
      </c>
      <c r="J24" s="135">
        <f>J25+J26</f>
        <v>215.6</v>
      </c>
      <c r="K24" s="33"/>
      <c r="L24" s="34"/>
    </row>
    <row r="25" spans="1:12" s="4" customFormat="1" ht="33" customHeight="1">
      <c r="A25" s="75">
        <v>601</v>
      </c>
      <c r="B25" s="44" t="s">
        <v>14</v>
      </c>
      <c r="C25" s="44" t="s">
        <v>172</v>
      </c>
      <c r="D25" s="11" t="s">
        <v>37</v>
      </c>
      <c r="E25" s="29" t="s">
        <v>38</v>
      </c>
      <c r="F25" s="135">
        <v>215.6</v>
      </c>
      <c r="G25" s="196"/>
      <c r="H25" s="135"/>
      <c r="I25" s="199">
        <v>215.6</v>
      </c>
      <c r="J25" s="135">
        <v>215.6</v>
      </c>
      <c r="K25" s="150"/>
      <c r="L25" s="34"/>
    </row>
    <row r="26" spans="1:12" s="4" customFormat="1" ht="12.75" hidden="1">
      <c r="A26" s="75">
        <v>601</v>
      </c>
      <c r="B26" s="44" t="s">
        <v>14</v>
      </c>
      <c r="C26" s="44" t="s">
        <v>172</v>
      </c>
      <c r="D26" s="11" t="s">
        <v>43</v>
      </c>
      <c r="E26" s="28" t="s">
        <v>44</v>
      </c>
      <c r="F26" s="135"/>
      <c r="G26" s="79"/>
      <c r="H26" s="94"/>
      <c r="I26" s="198"/>
      <c r="J26" s="84"/>
      <c r="K26" s="33"/>
      <c r="L26" s="34"/>
    </row>
    <row r="27" spans="1:12" s="4" customFormat="1" ht="12.75">
      <c r="A27" s="75">
        <v>602</v>
      </c>
      <c r="B27" s="44"/>
      <c r="C27" s="44"/>
      <c r="D27" s="11"/>
      <c r="E27" s="31" t="s">
        <v>267</v>
      </c>
      <c r="F27" s="84">
        <f>F28+F84+F111+F192+F367+F374</f>
        <v>66454.79</v>
      </c>
      <c r="G27" s="195" t="e">
        <f>G28+G84+G111+G192+G367+G374</f>
        <v>#REF!</v>
      </c>
      <c r="H27" s="84" t="e">
        <f>H28+H84+H111+H192+H367+H374</f>
        <v>#REF!</v>
      </c>
      <c r="I27" s="198">
        <f>I28+I84+I111+I192+I367+I374</f>
        <v>18816.85</v>
      </c>
      <c r="J27" s="84">
        <f>J28+J84+J111+J192+J367+J374</f>
        <v>18406.55</v>
      </c>
      <c r="K27" s="33"/>
      <c r="L27" s="34"/>
    </row>
    <row r="28" spans="1:12" s="4" customFormat="1" ht="12.75">
      <c r="A28" s="67" t="s">
        <v>51</v>
      </c>
      <c r="B28" s="16" t="s">
        <v>13</v>
      </c>
      <c r="C28" s="16"/>
      <c r="D28" s="16"/>
      <c r="E28" s="27" t="s">
        <v>19</v>
      </c>
      <c r="F28" s="87">
        <f>F37+F29</f>
        <v>1826.9499999999998</v>
      </c>
      <c r="G28" s="185" t="e">
        <f>G37+G29</f>
        <v>#REF!</v>
      </c>
      <c r="H28" s="87" t="e">
        <f>H37+H29</f>
        <v>#REF!</v>
      </c>
      <c r="I28" s="190">
        <f>I37+I29</f>
        <v>344.15</v>
      </c>
      <c r="J28" s="87">
        <f>J37+J29</f>
        <v>344.15</v>
      </c>
      <c r="K28" s="12"/>
      <c r="L28" s="34"/>
    </row>
    <row r="29" spans="1:12" s="4" customFormat="1" ht="12.75" hidden="1">
      <c r="A29" s="67" t="s">
        <v>51</v>
      </c>
      <c r="B29" s="16" t="s">
        <v>329</v>
      </c>
      <c r="C29" s="16"/>
      <c r="D29" s="16"/>
      <c r="E29" s="31" t="s">
        <v>330</v>
      </c>
      <c r="F29" s="87">
        <f>F30</f>
        <v>0</v>
      </c>
      <c r="G29" s="185">
        <f>G30</f>
        <v>0</v>
      </c>
      <c r="H29" s="87">
        <f>H30</f>
        <v>0</v>
      </c>
      <c r="I29" s="190">
        <f>I30</f>
        <v>0</v>
      </c>
      <c r="J29" s="87">
        <f>J30</f>
        <v>0</v>
      </c>
      <c r="K29" s="12"/>
      <c r="L29" s="34"/>
    </row>
    <row r="30" spans="1:12" s="4" customFormat="1" ht="12.75" hidden="1">
      <c r="A30" s="67" t="s">
        <v>51</v>
      </c>
      <c r="B30" s="16" t="s">
        <v>329</v>
      </c>
      <c r="C30" s="16" t="s">
        <v>171</v>
      </c>
      <c r="D30" s="62"/>
      <c r="E30" s="31" t="s">
        <v>45</v>
      </c>
      <c r="F30" s="87">
        <f aca="true" t="shared" si="1" ref="F30:F35">F31</f>
        <v>0</v>
      </c>
      <c r="G30" s="185">
        <f>G31</f>
        <v>0</v>
      </c>
      <c r="H30" s="87">
        <f>H31</f>
        <v>0</v>
      </c>
      <c r="I30" s="190">
        <f>I31</f>
        <v>0</v>
      </c>
      <c r="J30" s="87">
        <f>J31</f>
        <v>0</v>
      </c>
      <c r="K30" s="12"/>
      <c r="L30" s="34"/>
    </row>
    <row r="31" spans="1:12" s="4" customFormat="1" ht="15.75" customHeight="1" hidden="1">
      <c r="A31" s="67" t="s">
        <v>51</v>
      </c>
      <c r="B31" s="16" t="s">
        <v>329</v>
      </c>
      <c r="C31" s="16" t="s">
        <v>323</v>
      </c>
      <c r="D31" s="62"/>
      <c r="E31" s="28" t="s">
        <v>324</v>
      </c>
      <c r="F31" s="87">
        <f t="shared" si="1"/>
        <v>0</v>
      </c>
      <c r="G31" s="185">
        <f aca="true" t="shared" si="2" ref="G31:J35">G32</f>
        <v>0</v>
      </c>
      <c r="H31" s="87">
        <f t="shared" si="2"/>
        <v>0</v>
      </c>
      <c r="I31" s="190">
        <f t="shared" si="2"/>
        <v>0</v>
      </c>
      <c r="J31" s="87">
        <f t="shared" si="2"/>
        <v>0</v>
      </c>
      <c r="K31" s="12"/>
      <c r="L31" s="34"/>
    </row>
    <row r="32" spans="1:12" s="4" customFormat="1" ht="14.25" customHeight="1" hidden="1">
      <c r="A32" s="67" t="s">
        <v>51</v>
      </c>
      <c r="B32" s="11" t="s">
        <v>329</v>
      </c>
      <c r="C32" s="11" t="s">
        <v>323</v>
      </c>
      <c r="D32" s="17"/>
      <c r="E32" s="46" t="s">
        <v>194</v>
      </c>
      <c r="F32" s="96">
        <f t="shared" si="1"/>
        <v>0</v>
      </c>
      <c r="G32" s="158">
        <f t="shared" si="2"/>
        <v>0</v>
      </c>
      <c r="H32" s="96">
        <f t="shared" si="2"/>
        <v>0</v>
      </c>
      <c r="I32" s="173">
        <f t="shared" si="2"/>
        <v>0</v>
      </c>
      <c r="J32" s="96">
        <f t="shared" si="2"/>
        <v>0</v>
      </c>
      <c r="K32" s="12"/>
      <c r="L32" s="34"/>
    </row>
    <row r="33" spans="1:12" s="4" customFormat="1" ht="12.75" hidden="1">
      <c r="A33" s="67" t="s">
        <v>51</v>
      </c>
      <c r="B33" s="11" t="s">
        <v>329</v>
      </c>
      <c r="C33" s="11" t="s">
        <v>325</v>
      </c>
      <c r="D33" s="62"/>
      <c r="E33" s="28" t="s">
        <v>173</v>
      </c>
      <c r="F33" s="96">
        <f t="shared" si="1"/>
        <v>0</v>
      </c>
      <c r="G33" s="158">
        <f t="shared" si="2"/>
        <v>0</v>
      </c>
      <c r="H33" s="96">
        <f t="shared" si="2"/>
        <v>0</v>
      </c>
      <c r="I33" s="173">
        <f t="shared" si="2"/>
        <v>0</v>
      </c>
      <c r="J33" s="96">
        <f t="shared" si="2"/>
        <v>0</v>
      </c>
      <c r="K33" s="12"/>
      <c r="L33" s="34"/>
    </row>
    <row r="34" spans="1:12" s="4" customFormat="1" ht="22.5" hidden="1">
      <c r="A34" s="67" t="s">
        <v>51</v>
      </c>
      <c r="B34" s="11" t="s">
        <v>329</v>
      </c>
      <c r="C34" s="11" t="s">
        <v>326</v>
      </c>
      <c r="D34" s="62"/>
      <c r="E34" s="46" t="s">
        <v>328</v>
      </c>
      <c r="F34" s="96">
        <f t="shared" si="1"/>
        <v>0</v>
      </c>
      <c r="G34" s="158">
        <f t="shared" si="2"/>
        <v>0</v>
      </c>
      <c r="H34" s="96">
        <f t="shared" si="2"/>
        <v>0</v>
      </c>
      <c r="I34" s="173">
        <f t="shared" si="2"/>
        <v>0</v>
      </c>
      <c r="J34" s="96">
        <f t="shared" si="2"/>
        <v>0</v>
      </c>
      <c r="K34" s="12"/>
      <c r="L34" s="34"/>
    </row>
    <row r="35" spans="1:12" s="4" customFormat="1" ht="12.75" hidden="1">
      <c r="A35" s="67" t="s">
        <v>51</v>
      </c>
      <c r="B35" s="11" t="s">
        <v>329</v>
      </c>
      <c r="C35" s="11" t="s">
        <v>327</v>
      </c>
      <c r="D35" s="62"/>
      <c r="E35" s="29" t="s">
        <v>49</v>
      </c>
      <c r="F35" s="96">
        <f t="shared" si="1"/>
        <v>0</v>
      </c>
      <c r="G35" s="158">
        <f t="shared" si="2"/>
        <v>0</v>
      </c>
      <c r="H35" s="96">
        <f t="shared" si="2"/>
        <v>0</v>
      </c>
      <c r="I35" s="173">
        <f t="shared" si="2"/>
        <v>0</v>
      </c>
      <c r="J35" s="96">
        <f t="shared" si="2"/>
        <v>0</v>
      </c>
      <c r="K35" s="12"/>
      <c r="L35" s="34"/>
    </row>
    <row r="36" spans="1:12" s="4" customFormat="1" ht="12.75" hidden="1">
      <c r="A36" s="67" t="s">
        <v>51</v>
      </c>
      <c r="B36" s="11" t="s">
        <v>329</v>
      </c>
      <c r="C36" s="11" t="s">
        <v>327</v>
      </c>
      <c r="D36" s="17" t="s">
        <v>43</v>
      </c>
      <c r="E36" s="29" t="s">
        <v>44</v>
      </c>
      <c r="F36" s="96"/>
      <c r="G36" s="185"/>
      <c r="H36" s="87"/>
      <c r="I36" s="190"/>
      <c r="J36" s="87"/>
      <c r="K36" s="120"/>
      <c r="L36" s="34"/>
    </row>
    <row r="37" spans="1:12" s="4" customFormat="1" ht="12.75">
      <c r="A37" s="67" t="s">
        <v>51</v>
      </c>
      <c r="B37" s="16" t="s">
        <v>30</v>
      </c>
      <c r="C37" s="16"/>
      <c r="D37" s="16"/>
      <c r="E37" s="27" t="s">
        <v>20</v>
      </c>
      <c r="F37" s="87">
        <f>F48+F38+F75</f>
        <v>1826.9499999999998</v>
      </c>
      <c r="G37" s="185" t="e">
        <f>G48+G38+G75</f>
        <v>#REF!</v>
      </c>
      <c r="H37" s="87" t="e">
        <f>H48+H38+H75</f>
        <v>#REF!</v>
      </c>
      <c r="I37" s="190">
        <f>I48+I38+I75</f>
        <v>344.15</v>
      </c>
      <c r="J37" s="87">
        <f>J48+J38+J75</f>
        <v>344.15</v>
      </c>
      <c r="K37" s="21"/>
      <c r="L37" s="34"/>
    </row>
    <row r="38" spans="1:12" s="4" customFormat="1" ht="22.5">
      <c r="A38" s="67" t="s">
        <v>51</v>
      </c>
      <c r="B38" s="16" t="s">
        <v>30</v>
      </c>
      <c r="C38" s="16" t="s">
        <v>174</v>
      </c>
      <c r="D38" s="16"/>
      <c r="E38" s="31" t="s">
        <v>339</v>
      </c>
      <c r="F38" s="87">
        <f>F39</f>
        <v>150</v>
      </c>
      <c r="G38" s="185">
        <f aca="true" t="shared" si="3" ref="G38:J40">G39</f>
        <v>0</v>
      </c>
      <c r="H38" s="87">
        <f t="shared" si="3"/>
        <v>0</v>
      </c>
      <c r="I38" s="190">
        <f t="shared" si="3"/>
        <v>100</v>
      </c>
      <c r="J38" s="87">
        <f t="shared" si="3"/>
        <v>100</v>
      </c>
      <c r="K38" s="21"/>
      <c r="L38" s="34"/>
    </row>
    <row r="39" spans="1:12" s="4" customFormat="1" ht="22.5">
      <c r="A39" s="70" t="s">
        <v>51</v>
      </c>
      <c r="B39" s="11" t="s">
        <v>30</v>
      </c>
      <c r="C39" s="11" t="s">
        <v>175</v>
      </c>
      <c r="D39" s="11"/>
      <c r="E39" s="46" t="s">
        <v>130</v>
      </c>
      <c r="F39" s="96">
        <f>F40</f>
        <v>150</v>
      </c>
      <c r="G39" s="158">
        <f t="shared" si="3"/>
        <v>0</v>
      </c>
      <c r="H39" s="96">
        <f t="shared" si="3"/>
        <v>0</v>
      </c>
      <c r="I39" s="173">
        <f t="shared" si="3"/>
        <v>100</v>
      </c>
      <c r="J39" s="96">
        <f t="shared" si="3"/>
        <v>100</v>
      </c>
      <c r="K39" s="21"/>
      <c r="L39" s="34"/>
    </row>
    <row r="40" spans="1:12" s="4" customFormat="1" ht="12.75">
      <c r="A40" s="67" t="s">
        <v>51</v>
      </c>
      <c r="B40" s="11" t="s">
        <v>30</v>
      </c>
      <c r="C40" s="11" t="s">
        <v>176</v>
      </c>
      <c r="D40" s="11"/>
      <c r="E40" s="28" t="s">
        <v>131</v>
      </c>
      <c r="F40" s="96">
        <f>F41</f>
        <v>150</v>
      </c>
      <c r="G40" s="158">
        <f t="shared" si="3"/>
        <v>0</v>
      </c>
      <c r="H40" s="96">
        <f t="shared" si="3"/>
        <v>0</v>
      </c>
      <c r="I40" s="173">
        <f t="shared" si="3"/>
        <v>100</v>
      </c>
      <c r="J40" s="96">
        <f t="shared" si="3"/>
        <v>100</v>
      </c>
      <c r="K40" s="21"/>
      <c r="L40" s="34"/>
    </row>
    <row r="41" spans="1:12" s="4" customFormat="1" ht="12.75">
      <c r="A41" s="67" t="s">
        <v>51</v>
      </c>
      <c r="B41" s="11" t="s">
        <v>30</v>
      </c>
      <c r="C41" s="11" t="s">
        <v>177</v>
      </c>
      <c r="D41" s="11"/>
      <c r="E41" s="28" t="s">
        <v>173</v>
      </c>
      <c r="F41" s="96">
        <f>F42+F44+F46</f>
        <v>150</v>
      </c>
      <c r="G41" s="158">
        <f>G42+G44+G46</f>
        <v>0</v>
      </c>
      <c r="H41" s="96">
        <f>H42+H44+H46</f>
        <v>0</v>
      </c>
      <c r="I41" s="173">
        <f>I42+I44+I46</f>
        <v>100</v>
      </c>
      <c r="J41" s="96">
        <f>J42+J44+J46</f>
        <v>100</v>
      </c>
      <c r="K41" s="21"/>
      <c r="L41" s="34"/>
    </row>
    <row r="42" spans="1:12" s="4" customFormat="1" ht="45" hidden="1">
      <c r="A42" s="67" t="s">
        <v>51</v>
      </c>
      <c r="B42" s="11" t="s">
        <v>30</v>
      </c>
      <c r="C42" s="11" t="s">
        <v>178</v>
      </c>
      <c r="D42" s="11"/>
      <c r="E42" s="46" t="s">
        <v>132</v>
      </c>
      <c r="F42" s="96">
        <f>F43</f>
        <v>0</v>
      </c>
      <c r="G42" s="158">
        <f>G43</f>
        <v>0</v>
      </c>
      <c r="H42" s="96">
        <f>H43</f>
        <v>0</v>
      </c>
      <c r="I42" s="173">
        <f>I43</f>
        <v>0</v>
      </c>
      <c r="J42" s="96">
        <f>J43</f>
        <v>0</v>
      </c>
      <c r="K42" s="21"/>
      <c r="L42" s="34"/>
    </row>
    <row r="43" spans="1:12" s="4" customFormat="1" ht="22.5" hidden="1">
      <c r="A43" s="67" t="s">
        <v>51</v>
      </c>
      <c r="B43" s="11" t="s">
        <v>30</v>
      </c>
      <c r="C43" s="11" t="s">
        <v>178</v>
      </c>
      <c r="D43" s="11" t="s">
        <v>40</v>
      </c>
      <c r="E43" s="29" t="s">
        <v>343</v>
      </c>
      <c r="F43" s="96">
        <f>800-800</f>
        <v>0</v>
      </c>
      <c r="G43" s="158"/>
      <c r="H43" s="96"/>
      <c r="I43" s="173"/>
      <c r="J43" s="96"/>
      <c r="K43" s="22"/>
      <c r="L43" s="34"/>
    </row>
    <row r="44" spans="1:12" s="4" customFormat="1" ht="12.75" hidden="1">
      <c r="A44" s="67" t="s">
        <v>51</v>
      </c>
      <c r="B44" s="11" t="s">
        <v>30</v>
      </c>
      <c r="C44" s="11" t="s">
        <v>336</v>
      </c>
      <c r="D44" s="11"/>
      <c r="E44" s="48" t="s">
        <v>337</v>
      </c>
      <c r="F44" s="96">
        <f>F45</f>
        <v>0</v>
      </c>
      <c r="G44" s="158">
        <f>G45</f>
        <v>0</v>
      </c>
      <c r="H44" s="96">
        <f>H45</f>
        <v>0</v>
      </c>
      <c r="I44" s="173">
        <f>I45</f>
        <v>0</v>
      </c>
      <c r="J44" s="96">
        <f>J45</f>
        <v>0</v>
      </c>
      <c r="K44" s="21"/>
      <c r="L44" s="34"/>
    </row>
    <row r="45" spans="1:12" s="4" customFormat="1" ht="22.5" hidden="1">
      <c r="A45" s="67" t="s">
        <v>51</v>
      </c>
      <c r="B45" s="11" t="s">
        <v>30</v>
      </c>
      <c r="C45" s="11" t="s">
        <v>336</v>
      </c>
      <c r="D45" s="11" t="s">
        <v>40</v>
      </c>
      <c r="E45" s="29" t="s">
        <v>343</v>
      </c>
      <c r="F45" s="87"/>
      <c r="G45" s="107"/>
      <c r="H45" s="107"/>
      <c r="I45" s="173"/>
      <c r="J45" s="96"/>
      <c r="K45" s="21"/>
      <c r="L45" s="34"/>
    </row>
    <row r="46" spans="1:12" s="4" customFormat="1" ht="12.75">
      <c r="A46" s="67" t="s">
        <v>51</v>
      </c>
      <c r="B46" s="11" t="s">
        <v>30</v>
      </c>
      <c r="C46" s="11" t="s">
        <v>349</v>
      </c>
      <c r="D46" s="11"/>
      <c r="E46" s="48" t="s">
        <v>350</v>
      </c>
      <c r="F46" s="96">
        <f>F47</f>
        <v>150</v>
      </c>
      <c r="G46" s="158">
        <f>G47</f>
        <v>0</v>
      </c>
      <c r="H46" s="96">
        <f>H47</f>
        <v>0</v>
      </c>
      <c r="I46" s="173">
        <f>I47</f>
        <v>100</v>
      </c>
      <c r="J46" s="96">
        <f>J47</f>
        <v>100</v>
      </c>
      <c r="K46" s="21"/>
      <c r="L46" s="34"/>
    </row>
    <row r="47" spans="1:12" s="4" customFormat="1" ht="22.5">
      <c r="A47" s="67" t="s">
        <v>51</v>
      </c>
      <c r="B47" s="11" t="s">
        <v>30</v>
      </c>
      <c r="C47" s="11" t="s">
        <v>349</v>
      </c>
      <c r="D47" s="11" t="s">
        <v>40</v>
      </c>
      <c r="E47" s="29" t="s">
        <v>343</v>
      </c>
      <c r="F47" s="96">
        <f>100+50</f>
        <v>150</v>
      </c>
      <c r="G47" s="107"/>
      <c r="H47" s="107"/>
      <c r="I47" s="173">
        <v>100</v>
      </c>
      <c r="J47" s="96">
        <v>100</v>
      </c>
      <c r="K47" s="22"/>
      <c r="L47" s="34"/>
    </row>
    <row r="48" spans="1:12" s="4" customFormat="1" ht="33.75">
      <c r="A48" s="67" t="s">
        <v>51</v>
      </c>
      <c r="B48" s="16" t="s">
        <v>30</v>
      </c>
      <c r="C48" s="16" t="s">
        <v>179</v>
      </c>
      <c r="D48" s="16"/>
      <c r="E48" s="27" t="s">
        <v>340</v>
      </c>
      <c r="F48" s="87">
        <f>F49+F68</f>
        <v>1662.1</v>
      </c>
      <c r="G48" s="185">
        <f>G49+G68</f>
        <v>0</v>
      </c>
      <c r="H48" s="87">
        <f>H49+H68</f>
        <v>0</v>
      </c>
      <c r="I48" s="190">
        <f>I49+I68</f>
        <v>244</v>
      </c>
      <c r="J48" s="87">
        <f>J49+J68</f>
        <v>244</v>
      </c>
      <c r="K48" s="21"/>
      <c r="L48" s="34"/>
    </row>
    <row r="49" spans="1:12" s="4" customFormat="1" ht="12.75">
      <c r="A49" s="67" t="s">
        <v>51</v>
      </c>
      <c r="B49" s="16" t="s">
        <v>30</v>
      </c>
      <c r="C49" s="16" t="s">
        <v>180</v>
      </c>
      <c r="D49" s="129"/>
      <c r="E49" s="130" t="s">
        <v>0</v>
      </c>
      <c r="F49" s="87">
        <f>F50+F58</f>
        <v>1505.1</v>
      </c>
      <c r="G49" s="185">
        <f>G50+G58</f>
        <v>0</v>
      </c>
      <c r="H49" s="87">
        <f>H50+H58</f>
        <v>0</v>
      </c>
      <c r="I49" s="190">
        <f>I50+I58</f>
        <v>190</v>
      </c>
      <c r="J49" s="87">
        <f>J50+J58</f>
        <v>190</v>
      </c>
      <c r="K49" s="21"/>
      <c r="L49" s="34"/>
    </row>
    <row r="50" spans="1:12" s="4" customFormat="1" ht="22.5">
      <c r="A50" s="67" t="s">
        <v>51</v>
      </c>
      <c r="B50" s="11" t="s">
        <v>30</v>
      </c>
      <c r="C50" s="11" t="s">
        <v>181</v>
      </c>
      <c r="D50" s="47"/>
      <c r="E50" s="29" t="s">
        <v>80</v>
      </c>
      <c r="F50" s="96">
        <f>F51</f>
        <v>100</v>
      </c>
      <c r="G50" s="158">
        <f>G51</f>
        <v>0</v>
      </c>
      <c r="H50" s="96">
        <f>H51</f>
        <v>0</v>
      </c>
      <c r="I50" s="173">
        <f>I51</f>
        <v>170</v>
      </c>
      <c r="J50" s="96">
        <f>J51</f>
        <v>170</v>
      </c>
      <c r="K50" s="21"/>
      <c r="L50" s="34"/>
    </row>
    <row r="51" spans="1:12" s="4" customFormat="1" ht="12.75">
      <c r="A51" s="67" t="s">
        <v>51</v>
      </c>
      <c r="B51" s="11" t="s">
        <v>30</v>
      </c>
      <c r="C51" s="11" t="s">
        <v>182</v>
      </c>
      <c r="D51" s="47"/>
      <c r="E51" s="28" t="s">
        <v>173</v>
      </c>
      <c r="F51" s="96">
        <f>F52+F54+F56</f>
        <v>100</v>
      </c>
      <c r="G51" s="158">
        <f>G52+G54+G56</f>
        <v>0</v>
      </c>
      <c r="H51" s="96">
        <f>H52+H54+H56</f>
        <v>0</v>
      </c>
      <c r="I51" s="173">
        <f>I52+I54+I56</f>
        <v>170</v>
      </c>
      <c r="J51" s="96">
        <f>J52+J54+J56</f>
        <v>170</v>
      </c>
      <c r="K51" s="21"/>
      <c r="L51" s="34"/>
    </row>
    <row r="52" spans="1:12" s="4" customFormat="1" ht="33.75">
      <c r="A52" s="67" t="s">
        <v>51</v>
      </c>
      <c r="B52" s="11" t="s">
        <v>30</v>
      </c>
      <c r="C52" s="11" t="s">
        <v>183</v>
      </c>
      <c r="D52" s="47"/>
      <c r="E52" s="48" t="s">
        <v>81</v>
      </c>
      <c r="F52" s="96">
        <f>F53</f>
        <v>90</v>
      </c>
      <c r="G52" s="158">
        <f>G53</f>
        <v>0</v>
      </c>
      <c r="H52" s="96">
        <f>H53</f>
        <v>0</v>
      </c>
      <c r="I52" s="173">
        <f>I53</f>
        <v>160</v>
      </c>
      <c r="J52" s="96">
        <f>J53</f>
        <v>160</v>
      </c>
      <c r="K52" s="21"/>
      <c r="L52" s="34"/>
    </row>
    <row r="53" spans="1:12" s="4" customFormat="1" ht="22.5">
      <c r="A53" s="67" t="s">
        <v>51</v>
      </c>
      <c r="B53" s="11" t="s">
        <v>30</v>
      </c>
      <c r="C53" s="11" t="s">
        <v>183</v>
      </c>
      <c r="D53" s="17" t="s">
        <v>40</v>
      </c>
      <c r="E53" s="29" t="s">
        <v>343</v>
      </c>
      <c r="F53" s="96">
        <f>120-30</f>
        <v>90</v>
      </c>
      <c r="G53" s="98"/>
      <c r="H53" s="99"/>
      <c r="I53" s="173">
        <v>160</v>
      </c>
      <c r="J53" s="96">
        <v>160</v>
      </c>
      <c r="K53" s="93">
        <v>-30</v>
      </c>
      <c r="L53" s="34"/>
    </row>
    <row r="54" spans="1:12" s="4" customFormat="1" ht="22.5">
      <c r="A54" s="67" t="s">
        <v>51</v>
      </c>
      <c r="B54" s="11" t="s">
        <v>30</v>
      </c>
      <c r="C54" s="11" t="s">
        <v>184</v>
      </c>
      <c r="D54" s="17"/>
      <c r="E54" s="48" t="s">
        <v>82</v>
      </c>
      <c r="F54" s="96">
        <f>F55</f>
        <v>10</v>
      </c>
      <c r="G54" s="158">
        <f>G55</f>
        <v>0</v>
      </c>
      <c r="H54" s="96">
        <f>H55</f>
        <v>0</v>
      </c>
      <c r="I54" s="173">
        <f>I55</f>
        <v>10</v>
      </c>
      <c r="J54" s="96">
        <f>J55</f>
        <v>10</v>
      </c>
      <c r="K54" s="21"/>
      <c r="L54" s="34"/>
    </row>
    <row r="55" spans="1:12" s="4" customFormat="1" ht="22.5">
      <c r="A55" s="67" t="s">
        <v>51</v>
      </c>
      <c r="B55" s="11" t="s">
        <v>30</v>
      </c>
      <c r="C55" s="11" t="s">
        <v>184</v>
      </c>
      <c r="D55" s="17" t="s">
        <v>40</v>
      </c>
      <c r="E55" s="29" t="s">
        <v>343</v>
      </c>
      <c r="F55" s="96">
        <v>10</v>
      </c>
      <c r="G55" s="98"/>
      <c r="H55" s="99"/>
      <c r="I55" s="173">
        <v>10</v>
      </c>
      <c r="J55" s="96">
        <v>10</v>
      </c>
      <c r="K55" s="22"/>
      <c r="L55" s="34"/>
    </row>
    <row r="56" spans="1:12" s="4" customFormat="1" ht="12.75" hidden="1">
      <c r="A56" s="67" t="s">
        <v>51</v>
      </c>
      <c r="B56" s="11" t="s">
        <v>30</v>
      </c>
      <c r="C56" s="11" t="s">
        <v>185</v>
      </c>
      <c r="D56" s="17"/>
      <c r="E56" s="48" t="s">
        <v>83</v>
      </c>
      <c r="F56" s="96">
        <f>F57</f>
        <v>0</v>
      </c>
      <c r="G56" s="158">
        <f>G57</f>
        <v>0</v>
      </c>
      <c r="H56" s="96">
        <f>H57</f>
        <v>0</v>
      </c>
      <c r="I56" s="173">
        <f>I57</f>
        <v>0</v>
      </c>
      <c r="J56" s="96">
        <f>J57</f>
        <v>0</v>
      </c>
      <c r="K56" s="22"/>
      <c r="L56" s="34"/>
    </row>
    <row r="57" spans="1:12" s="4" customFormat="1" ht="22.5" hidden="1">
      <c r="A57" s="67" t="s">
        <v>51</v>
      </c>
      <c r="B57" s="11" t="s">
        <v>30</v>
      </c>
      <c r="C57" s="11" t="s">
        <v>185</v>
      </c>
      <c r="D57" s="17" t="s">
        <v>40</v>
      </c>
      <c r="E57" s="29" t="s">
        <v>343</v>
      </c>
      <c r="F57" s="87"/>
      <c r="G57" s="98"/>
      <c r="H57" s="99"/>
      <c r="I57" s="173"/>
      <c r="J57" s="96"/>
      <c r="K57" s="22"/>
      <c r="L57" s="34"/>
    </row>
    <row r="58" spans="1:12" s="4" customFormat="1" ht="12.75">
      <c r="A58" s="67" t="s">
        <v>51</v>
      </c>
      <c r="B58" s="11" t="s">
        <v>30</v>
      </c>
      <c r="C58" s="11" t="s">
        <v>186</v>
      </c>
      <c r="D58" s="17"/>
      <c r="E58" s="29" t="s">
        <v>275</v>
      </c>
      <c r="F58" s="96">
        <f>F59</f>
        <v>1405.1</v>
      </c>
      <c r="G58" s="158">
        <f>G59</f>
        <v>0</v>
      </c>
      <c r="H58" s="96">
        <f>H59</f>
        <v>0</v>
      </c>
      <c r="I58" s="173">
        <f>I59</f>
        <v>20</v>
      </c>
      <c r="J58" s="96">
        <f>J59</f>
        <v>20</v>
      </c>
      <c r="K58" s="21"/>
      <c r="L58" s="34"/>
    </row>
    <row r="59" spans="1:12" s="4" customFormat="1" ht="12.75">
      <c r="A59" s="67" t="s">
        <v>51</v>
      </c>
      <c r="B59" s="11" t="s">
        <v>30</v>
      </c>
      <c r="C59" s="11" t="s">
        <v>187</v>
      </c>
      <c r="D59" s="17"/>
      <c r="E59" s="28" t="s">
        <v>173</v>
      </c>
      <c r="F59" s="96">
        <f>F62+F60+F64+F66</f>
        <v>1405.1</v>
      </c>
      <c r="G59" s="158">
        <f>G62+G60+G64+G66</f>
        <v>0</v>
      </c>
      <c r="H59" s="96">
        <f>H62+H60+H64+H66</f>
        <v>0</v>
      </c>
      <c r="I59" s="173">
        <f>I62+I60+I64+I66</f>
        <v>20</v>
      </c>
      <c r="J59" s="96">
        <f>J62+J60+J64+J66</f>
        <v>20</v>
      </c>
      <c r="K59" s="21"/>
      <c r="L59" s="34"/>
    </row>
    <row r="60" spans="1:12" s="4" customFormat="1" ht="45">
      <c r="A60" s="67" t="s">
        <v>51</v>
      </c>
      <c r="B60" s="11" t="s">
        <v>30</v>
      </c>
      <c r="C60" s="11" t="s">
        <v>284</v>
      </c>
      <c r="D60" s="17"/>
      <c r="E60" s="46" t="s">
        <v>378</v>
      </c>
      <c r="F60" s="96">
        <f>F61</f>
        <v>14</v>
      </c>
      <c r="G60" s="158">
        <f>G61</f>
        <v>0</v>
      </c>
      <c r="H60" s="96">
        <f>H61</f>
        <v>0</v>
      </c>
      <c r="I60" s="173">
        <f>I61</f>
        <v>20</v>
      </c>
      <c r="J60" s="96">
        <f>J61</f>
        <v>20</v>
      </c>
      <c r="K60" s="21"/>
      <c r="L60" s="34"/>
    </row>
    <row r="61" spans="1:12" s="4" customFormat="1" ht="22.5">
      <c r="A61" s="67" t="s">
        <v>51</v>
      </c>
      <c r="B61" s="11" t="s">
        <v>30</v>
      </c>
      <c r="C61" s="11" t="s">
        <v>284</v>
      </c>
      <c r="D61" s="17" t="s">
        <v>40</v>
      </c>
      <c r="E61" s="29" t="s">
        <v>343</v>
      </c>
      <c r="F61" s="96">
        <f>20-6</f>
        <v>14</v>
      </c>
      <c r="G61" s="98"/>
      <c r="H61" s="99"/>
      <c r="I61" s="173">
        <v>20</v>
      </c>
      <c r="J61" s="96">
        <v>20</v>
      </c>
      <c r="K61" s="22"/>
      <c r="L61" s="34"/>
    </row>
    <row r="62" spans="1:12" s="4" customFormat="1" ht="12.75">
      <c r="A62" s="67" t="s">
        <v>51</v>
      </c>
      <c r="B62" s="11" t="s">
        <v>30</v>
      </c>
      <c r="C62" s="11" t="s">
        <v>281</v>
      </c>
      <c r="D62" s="17"/>
      <c r="E62" s="48" t="s">
        <v>282</v>
      </c>
      <c r="F62" s="96">
        <f>F63</f>
        <v>1381</v>
      </c>
      <c r="G62" s="158">
        <f>G63</f>
        <v>0</v>
      </c>
      <c r="H62" s="96">
        <f>H63</f>
        <v>0</v>
      </c>
      <c r="I62" s="173">
        <f>I63</f>
        <v>0</v>
      </c>
      <c r="J62" s="96">
        <f>J63</f>
        <v>0</v>
      </c>
      <c r="K62" s="21"/>
      <c r="L62" s="34"/>
    </row>
    <row r="63" spans="1:12" s="4" customFormat="1" ht="22.5">
      <c r="A63" s="67" t="s">
        <v>51</v>
      </c>
      <c r="B63" s="11" t="s">
        <v>30</v>
      </c>
      <c r="C63" s="11" t="s">
        <v>281</v>
      </c>
      <c r="D63" s="17" t="s">
        <v>40</v>
      </c>
      <c r="E63" s="29" t="s">
        <v>343</v>
      </c>
      <c r="F63" s="96">
        <f>1200-9+190</f>
        <v>1381</v>
      </c>
      <c r="G63" s="98"/>
      <c r="H63" s="99"/>
      <c r="I63" s="173"/>
      <c r="J63" s="96"/>
      <c r="K63" s="22">
        <v>190</v>
      </c>
      <c r="L63" s="34"/>
    </row>
    <row r="64" spans="1:12" s="4" customFormat="1" ht="21.75" customHeight="1" hidden="1">
      <c r="A64" s="67" t="s">
        <v>51</v>
      </c>
      <c r="B64" s="11" t="s">
        <v>30</v>
      </c>
      <c r="C64" s="11" t="s">
        <v>312</v>
      </c>
      <c r="D64" s="17"/>
      <c r="E64" s="48" t="s">
        <v>313</v>
      </c>
      <c r="F64" s="96">
        <f>F65</f>
        <v>0</v>
      </c>
      <c r="G64" s="158">
        <f>G65</f>
        <v>0</v>
      </c>
      <c r="H64" s="96">
        <f>H65</f>
        <v>0</v>
      </c>
      <c r="I64" s="173">
        <f>I65</f>
        <v>0</v>
      </c>
      <c r="J64" s="96">
        <f>J65</f>
        <v>0</v>
      </c>
      <c r="K64" s="22"/>
      <c r="L64" s="34"/>
    </row>
    <row r="65" spans="1:12" s="4" customFormat="1" ht="22.5" hidden="1">
      <c r="A65" s="67" t="s">
        <v>51</v>
      </c>
      <c r="B65" s="11" t="s">
        <v>30</v>
      </c>
      <c r="C65" s="11" t="s">
        <v>312</v>
      </c>
      <c r="D65" s="17" t="s">
        <v>40</v>
      </c>
      <c r="E65" s="29" t="s">
        <v>343</v>
      </c>
      <c r="F65" s="96"/>
      <c r="G65" s="98"/>
      <c r="H65" s="99"/>
      <c r="I65" s="173"/>
      <c r="J65" s="96"/>
      <c r="K65" s="22"/>
      <c r="L65" s="34"/>
    </row>
    <row r="66" spans="1:12" s="4" customFormat="1" ht="22.5">
      <c r="A66" s="67" t="s">
        <v>51</v>
      </c>
      <c r="B66" s="11" t="s">
        <v>30</v>
      </c>
      <c r="C66" s="11" t="s">
        <v>446</v>
      </c>
      <c r="D66" s="17"/>
      <c r="E66" s="48" t="s">
        <v>447</v>
      </c>
      <c r="F66" s="96">
        <f>F67</f>
        <v>10.1</v>
      </c>
      <c r="G66" s="158">
        <f>G67</f>
        <v>0</v>
      </c>
      <c r="H66" s="96">
        <f>H67</f>
        <v>0</v>
      </c>
      <c r="I66" s="173">
        <f>I67</f>
        <v>0</v>
      </c>
      <c r="J66" s="96">
        <f>J67</f>
        <v>0</v>
      </c>
      <c r="K66" s="22"/>
      <c r="L66" s="34"/>
    </row>
    <row r="67" spans="1:12" s="4" customFormat="1" ht="22.5">
      <c r="A67" s="67" t="s">
        <v>51</v>
      </c>
      <c r="B67" s="11" t="s">
        <v>30</v>
      </c>
      <c r="C67" s="11" t="s">
        <v>446</v>
      </c>
      <c r="D67" s="17" t="s">
        <v>40</v>
      </c>
      <c r="E67" s="29" t="s">
        <v>343</v>
      </c>
      <c r="F67" s="96">
        <v>10.1</v>
      </c>
      <c r="G67" s="107"/>
      <c r="H67" s="107"/>
      <c r="I67" s="173"/>
      <c r="J67" s="96"/>
      <c r="K67" s="22">
        <v>10.1</v>
      </c>
      <c r="L67" s="34"/>
    </row>
    <row r="68" spans="1:12" s="4" customFormat="1" ht="12.75">
      <c r="A68" s="67" t="s">
        <v>51</v>
      </c>
      <c r="B68" s="16" t="s">
        <v>30</v>
      </c>
      <c r="C68" s="16" t="s">
        <v>188</v>
      </c>
      <c r="D68" s="132"/>
      <c r="E68" s="130" t="s">
        <v>1</v>
      </c>
      <c r="F68" s="87">
        <f>F69</f>
        <v>157</v>
      </c>
      <c r="G68" s="185">
        <f aca="true" t="shared" si="4" ref="G68:J69">G69</f>
        <v>0</v>
      </c>
      <c r="H68" s="87">
        <f t="shared" si="4"/>
        <v>0</v>
      </c>
      <c r="I68" s="190">
        <f t="shared" si="4"/>
        <v>54</v>
      </c>
      <c r="J68" s="87">
        <f t="shared" si="4"/>
        <v>54</v>
      </c>
      <c r="K68" s="21"/>
      <c r="L68" s="34"/>
    </row>
    <row r="69" spans="1:12" s="4" customFormat="1" ht="27.75" customHeight="1">
      <c r="A69" s="67" t="s">
        <v>51</v>
      </c>
      <c r="B69" s="11" t="s">
        <v>30</v>
      </c>
      <c r="C69" s="11" t="s">
        <v>189</v>
      </c>
      <c r="D69" s="49"/>
      <c r="E69" s="29" t="s">
        <v>86</v>
      </c>
      <c r="F69" s="96">
        <f>F70</f>
        <v>157</v>
      </c>
      <c r="G69" s="158">
        <f t="shared" si="4"/>
        <v>0</v>
      </c>
      <c r="H69" s="96">
        <f t="shared" si="4"/>
        <v>0</v>
      </c>
      <c r="I69" s="173">
        <f t="shared" si="4"/>
        <v>54</v>
      </c>
      <c r="J69" s="96">
        <f t="shared" si="4"/>
        <v>54</v>
      </c>
      <c r="K69" s="21"/>
      <c r="L69" s="34"/>
    </row>
    <row r="70" spans="1:12" s="4" customFormat="1" ht="12.75">
      <c r="A70" s="67" t="s">
        <v>51</v>
      </c>
      <c r="B70" s="11" t="s">
        <v>30</v>
      </c>
      <c r="C70" s="11" t="s">
        <v>190</v>
      </c>
      <c r="D70" s="49"/>
      <c r="E70" s="28" t="s">
        <v>173</v>
      </c>
      <c r="F70" s="96">
        <f>F71+F73</f>
        <v>157</v>
      </c>
      <c r="G70" s="158">
        <f>G71+G73</f>
        <v>0</v>
      </c>
      <c r="H70" s="96">
        <f>H71+H73</f>
        <v>0</v>
      </c>
      <c r="I70" s="173">
        <f>I71+I73</f>
        <v>54</v>
      </c>
      <c r="J70" s="96">
        <f>J71+J73</f>
        <v>54</v>
      </c>
      <c r="K70" s="21"/>
      <c r="L70" s="34"/>
    </row>
    <row r="71" spans="1:12" s="4" customFormat="1" ht="12.75">
      <c r="A71" s="67" t="s">
        <v>51</v>
      </c>
      <c r="B71" s="11" t="s">
        <v>30</v>
      </c>
      <c r="C71" s="11" t="s">
        <v>191</v>
      </c>
      <c r="D71" s="49"/>
      <c r="E71" s="48" t="s">
        <v>85</v>
      </c>
      <c r="F71" s="96">
        <f>F72</f>
        <v>157</v>
      </c>
      <c r="G71" s="158">
        <f>G72</f>
        <v>0</v>
      </c>
      <c r="H71" s="96">
        <f>H72</f>
        <v>0</v>
      </c>
      <c r="I71" s="173">
        <f>I72</f>
        <v>54</v>
      </c>
      <c r="J71" s="96">
        <f>J72</f>
        <v>54</v>
      </c>
      <c r="K71" s="21"/>
      <c r="L71" s="34"/>
    </row>
    <row r="72" spans="1:12" s="4" customFormat="1" ht="22.5">
      <c r="A72" s="67" t="s">
        <v>51</v>
      </c>
      <c r="B72" s="11" t="s">
        <v>30</v>
      </c>
      <c r="C72" s="11" t="s">
        <v>191</v>
      </c>
      <c r="D72" s="17" t="s">
        <v>40</v>
      </c>
      <c r="E72" s="29" t="s">
        <v>343</v>
      </c>
      <c r="F72" s="96">
        <f>94+54+9</f>
        <v>157</v>
      </c>
      <c r="G72" s="98"/>
      <c r="H72" s="99"/>
      <c r="I72" s="173">
        <v>54</v>
      </c>
      <c r="J72" s="96">
        <v>54</v>
      </c>
      <c r="K72" s="22">
        <v>9</v>
      </c>
      <c r="L72" s="34"/>
    </row>
    <row r="73" spans="1:12" s="4" customFormat="1" ht="22.5" hidden="1">
      <c r="A73" s="67" t="s">
        <v>51</v>
      </c>
      <c r="B73" s="11" t="s">
        <v>30</v>
      </c>
      <c r="C73" s="11" t="s">
        <v>314</v>
      </c>
      <c r="D73" s="17"/>
      <c r="E73" s="46" t="s">
        <v>316</v>
      </c>
      <c r="F73" s="96">
        <f>F74</f>
        <v>0</v>
      </c>
      <c r="G73" s="158">
        <f>G74</f>
        <v>0</v>
      </c>
      <c r="H73" s="96">
        <f>H74</f>
        <v>0</v>
      </c>
      <c r="I73" s="173">
        <f>I74</f>
        <v>0</v>
      </c>
      <c r="J73" s="96">
        <f>J74</f>
        <v>0</v>
      </c>
      <c r="K73" s="21"/>
      <c r="L73" s="34"/>
    </row>
    <row r="74" spans="1:12" s="4" customFormat="1" ht="22.5" hidden="1">
      <c r="A74" s="67" t="s">
        <v>51</v>
      </c>
      <c r="B74" s="11" t="s">
        <v>30</v>
      </c>
      <c r="C74" s="11" t="s">
        <v>314</v>
      </c>
      <c r="D74" s="17" t="s">
        <v>40</v>
      </c>
      <c r="E74" s="29" t="s">
        <v>343</v>
      </c>
      <c r="F74" s="96"/>
      <c r="G74" s="98"/>
      <c r="H74" s="99"/>
      <c r="I74" s="173"/>
      <c r="J74" s="96"/>
      <c r="K74" s="22"/>
      <c r="L74" s="34"/>
    </row>
    <row r="75" spans="1:12" s="4" customFormat="1" ht="12.75">
      <c r="A75" s="67" t="s">
        <v>51</v>
      </c>
      <c r="B75" s="16" t="s">
        <v>30</v>
      </c>
      <c r="C75" s="16" t="s">
        <v>171</v>
      </c>
      <c r="D75" s="62"/>
      <c r="E75" s="31" t="s">
        <v>45</v>
      </c>
      <c r="F75" s="81">
        <f>F76</f>
        <v>14.85</v>
      </c>
      <c r="G75" s="156" t="e">
        <f>G76</f>
        <v>#REF!</v>
      </c>
      <c r="H75" s="81" t="e">
        <f>H76</f>
        <v>#REF!</v>
      </c>
      <c r="I75" s="171">
        <f>I76</f>
        <v>0.15</v>
      </c>
      <c r="J75" s="81">
        <f>J76</f>
        <v>0.15</v>
      </c>
      <c r="K75" s="21"/>
      <c r="L75" s="34"/>
    </row>
    <row r="76" spans="1:12" s="4" customFormat="1" ht="14.25" customHeight="1">
      <c r="A76" s="67" t="s">
        <v>51</v>
      </c>
      <c r="B76" s="16" t="s">
        <v>30</v>
      </c>
      <c r="C76" s="16" t="s">
        <v>192</v>
      </c>
      <c r="D76" s="62"/>
      <c r="E76" s="31" t="s">
        <v>268</v>
      </c>
      <c r="F76" s="81">
        <f aca="true" t="shared" si="5" ref="F76:J79">F77</f>
        <v>14.85</v>
      </c>
      <c r="G76" s="156" t="e">
        <f t="shared" si="5"/>
        <v>#REF!</v>
      </c>
      <c r="H76" s="81" t="e">
        <f t="shared" si="5"/>
        <v>#REF!</v>
      </c>
      <c r="I76" s="171">
        <f t="shared" si="5"/>
        <v>0.15</v>
      </c>
      <c r="J76" s="81">
        <f t="shared" si="5"/>
        <v>0.15</v>
      </c>
      <c r="K76" s="21"/>
      <c r="L76" s="34"/>
    </row>
    <row r="77" spans="1:12" s="4" customFormat="1" ht="12.75">
      <c r="A77" s="67" t="s">
        <v>51</v>
      </c>
      <c r="B77" s="11" t="s">
        <v>30</v>
      </c>
      <c r="C77" s="11" t="s">
        <v>192</v>
      </c>
      <c r="D77" s="62"/>
      <c r="E77" s="46" t="s">
        <v>194</v>
      </c>
      <c r="F77" s="82">
        <f>F78+F81</f>
        <v>14.85</v>
      </c>
      <c r="G77" s="157" t="e">
        <f>G78+G81</f>
        <v>#REF!</v>
      </c>
      <c r="H77" s="82" t="e">
        <f>H78+H81</f>
        <v>#REF!</v>
      </c>
      <c r="I77" s="172">
        <f>I78+I81</f>
        <v>0.15</v>
      </c>
      <c r="J77" s="82">
        <f>J78+J81</f>
        <v>0.15</v>
      </c>
      <c r="K77" s="21"/>
      <c r="L77" s="34"/>
    </row>
    <row r="78" spans="1:12" s="4" customFormat="1" ht="22.5">
      <c r="A78" s="67" t="s">
        <v>51</v>
      </c>
      <c r="B78" s="11" t="s">
        <v>30</v>
      </c>
      <c r="C78" s="11" t="s">
        <v>348</v>
      </c>
      <c r="D78" s="62"/>
      <c r="E78" s="46" t="s">
        <v>269</v>
      </c>
      <c r="F78" s="82">
        <f t="shared" si="5"/>
        <v>0.15</v>
      </c>
      <c r="G78" s="157" t="e">
        <f t="shared" si="5"/>
        <v>#REF!</v>
      </c>
      <c r="H78" s="82" t="e">
        <f t="shared" si="5"/>
        <v>#REF!</v>
      </c>
      <c r="I78" s="172">
        <f t="shared" si="5"/>
        <v>0.15</v>
      </c>
      <c r="J78" s="82">
        <f t="shared" si="5"/>
        <v>0.15</v>
      </c>
      <c r="K78" s="21"/>
      <c r="L78" s="34"/>
    </row>
    <row r="79" spans="1:12" s="4" customFormat="1" ht="45">
      <c r="A79" s="67" t="s">
        <v>51</v>
      </c>
      <c r="B79" s="11" t="s">
        <v>30</v>
      </c>
      <c r="C79" s="11" t="s">
        <v>370</v>
      </c>
      <c r="D79" s="62"/>
      <c r="E79" s="28" t="s">
        <v>344</v>
      </c>
      <c r="F79" s="82">
        <f>F80</f>
        <v>0.15</v>
      </c>
      <c r="G79" s="157" t="e">
        <f t="shared" si="5"/>
        <v>#REF!</v>
      </c>
      <c r="H79" s="82" t="e">
        <f t="shared" si="5"/>
        <v>#REF!</v>
      </c>
      <c r="I79" s="172">
        <f t="shared" si="5"/>
        <v>0.15</v>
      </c>
      <c r="J79" s="82">
        <f t="shared" si="5"/>
        <v>0.15</v>
      </c>
      <c r="K79" s="21"/>
      <c r="L79" s="34"/>
    </row>
    <row r="80" spans="1:12" s="4" customFormat="1" ht="22.5">
      <c r="A80" s="67" t="s">
        <v>51</v>
      </c>
      <c r="B80" s="11" t="s">
        <v>30</v>
      </c>
      <c r="C80" s="11" t="s">
        <v>370</v>
      </c>
      <c r="D80" s="17" t="s">
        <v>40</v>
      </c>
      <c r="E80" s="29" t="s">
        <v>343</v>
      </c>
      <c r="F80" s="82">
        <v>0.15</v>
      </c>
      <c r="G80" s="80" t="e">
        <f>#REF!</f>
        <v>#REF!</v>
      </c>
      <c r="H80" s="60" t="e">
        <f>#REF!</f>
        <v>#REF!</v>
      </c>
      <c r="I80" s="172">
        <v>0.15</v>
      </c>
      <c r="J80" s="82">
        <v>0.15</v>
      </c>
      <c r="K80" s="22"/>
      <c r="L80" s="34"/>
    </row>
    <row r="81" spans="1:12" s="4" customFormat="1" ht="12.75">
      <c r="A81" s="67" t="s">
        <v>51</v>
      </c>
      <c r="B81" s="11" t="s">
        <v>30</v>
      </c>
      <c r="C81" s="11" t="s">
        <v>292</v>
      </c>
      <c r="D81" s="17"/>
      <c r="E81" s="28" t="s">
        <v>173</v>
      </c>
      <c r="F81" s="96">
        <f aca="true" t="shared" si="6" ref="F81:J82">F82</f>
        <v>14.7</v>
      </c>
      <c r="G81" s="158">
        <f t="shared" si="6"/>
        <v>0</v>
      </c>
      <c r="H81" s="96">
        <f t="shared" si="6"/>
        <v>0</v>
      </c>
      <c r="I81" s="173">
        <f t="shared" si="6"/>
        <v>0</v>
      </c>
      <c r="J81" s="96">
        <f t="shared" si="6"/>
        <v>0</v>
      </c>
      <c r="K81" s="21"/>
      <c r="L81" s="34"/>
    </row>
    <row r="82" spans="1:12" s="4" customFormat="1" ht="12.75">
      <c r="A82" s="67" t="s">
        <v>51</v>
      </c>
      <c r="B82" s="11" t="s">
        <v>30</v>
      </c>
      <c r="C82" s="11" t="s">
        <v>293</v>
      </c>
      <c r="D82" s="17"/>
      <c r="E82" s="48" t="s">
        <v>294</v>
      </c>
      <c r="F82" s="96">
        <f t="shared" si="6"/>
        <v>14.7</v>
      </c>
      <c r="G82" s="158">
        <f t="shared" si="6"/>
        <v>0</v>
      </c>
      <c r="H82" s="96">
        <f t="shared" si="6"/>
        <v>0</v>
      </c>
      <c r="I82" s="173">
        <f t="shared" si="6"/>
        <v>0</v>
      </c>
      <c r="J82" s="96">
        <f t="shared" si="6"/>
        <v>0</v>
      </c>
      <c r="K82" s="21"/>
      <c r="L82" s="34"/>
    </row>
    <row r="83" spans="1:12" s="4" customFormat="1" ht="12.75">
      <c r="A83" s="67" t="s">
        <v>51</v>
      </c>
      <c r="B83" s="11" t="s">
        <v>30</v>
      </c>
      <c r="C83" s="11" t="s">
        <v>293</v>
      </c>
      <c r="D83" s="17" t="s">
        <v>43</v>
      </c>
      <c r="E83" s="29" t="s">
        <v>44</v>
      </c>
      <c r="F83" s="96">
        <v>14.7</v>
      </c>
      <c r="G83" s="98"/>
      <c r="H83" s="99"/>
      <c r="I83" s="173"/>
      <c r="J83" s="96"/>
      <c r="K83" s="22"/>
      <c r="L83" s="34"/>
    </row>
    <row r="84" spans="1:12" s="4" customFormat="1" ht="15.75" customHeight="1">
      <c r="A84" s="67" t="s">
        <v>51</v>
      </c>
      <c r="B84" s="16" t="s">
        <v>15</v>
      </c>
      <c r="C84" s="16"/>
      <c r="D84" s="16"/>
      <c r="E84" s="27" t="s">
        <v>21</v>
      </c>
      <c r="F84" s="87">
        <f>F85+F96+F103</f>
        <v>761.4</v>
      </c>
      <c r="G84" s="185" t="e">
        <f>G85+G96+G103</f>
        <v>#REF!</v>
      </c>
      <c r="H84" s="87" t="e">
        <f>H85+H96+H103</f>
        <v>#REF!</v>
      </c>
      <c r="I84" s="190">
        <f>I85+I96+I103</f>
        <v>200</v>
      </c>
      <c r="J84" s="87">
        <f>J85+J96+J103</f>
        <v>270</v>
      </c>
      <c r="K84" s="21"/>
      <c r="L84" s="34"/>
    </row>
    <row r="85" spans="1:12" s="4" customFormat="1" ht="22.5">
      <c r="A85" s="67" t="s">
        <v>51</v>
      </c>
      <c r="B85" s="16" t="s">
        <v>16</v>
      </c>
      <c r="C85" s="16"/>
      <c r="D85" s="16"/>
      <c r="E85" s="27" t="s">
        <v>31</v>
      </c>
      <c r="F85" s="87">
        <f aca="true" t="shared" si="7" ref="F85:J86">F86</f>
        <v>610.4</v>
      </c>
      <c r="G85" s="185">
        <f t="shared" si="7"/>
        <v>0</v>
      </c>
      <c r="H85" s="87">
        <f t="shared" si="7"/>
        <v>0</v>
      </c>
      <c r="I85" s="190">
        <f t="shared" si="7"/>
        <v>200</v>
      </c>
      <c r="J85" s="87">
        <f t="shared" si="7"/>
        <v>200</v>
      </c>
      <c r="K85" s="21"/>
      <c r="L85" s="34"/>
    </row>
    <row r="86" spans="1:12" ht="33.75">
      <c r="A86" s="67" t="s">
        <v>51</v>
      </c>
      <c r="B86" s="16" t="s">
        <v>16</v>
      </c>
      <c r="C86" s="16" t="s">
        <v>195</v>
      </c>
      <c r="D86" s="16"/>
      <c r="E86" s="27" t="s">
        <v>371</v>
      </c>
      <c r="F86" s="87">
        <f t="shared" si="7"/>
        <v>610.4</v>
      </c>
      <c r="G86" s="185">
        <f t="shared" si="7"/>
        <v>0</v>
      </c>
      <c r="H86" s="87">
        <f t="shared" si="7"/>
        <v>0</v>
      </c>
      <c r="I86" s="190">
        <f t="shared" si="7"/>
        <v>200</v>
      </c>
      <c r="J86" s="87">
        <f t="shared" si="7"/>
        <v>200</v>
      </c>
      <c r="K86" s="22"/>
      <c r="L86" s="2"/>
    </row>
    <row r="87" spans="1:12" ht="21.75">
      <c r="A87" s="67" t="s">
        <v>51</v>
      </c>
      <c r="B87" s="16" t="s">
        <v>16</v>
      </c>
      <c r="C87" s="16" t="s">
        <v>196</v>
      </c>
      <c r="D87" s="16"/>
      <c r="E87" s="130" t="s">
        <v>5</v>
      </c>
      <c r="F87" s="87">
        <f>F88+F92</f>
        <v>610.4</v>
      </c>
      <c r="G87" s="185">
        <f>G88+G92</f>
        <v>0</v>
      </c>
      <c r="H87" s="87">
        <f>H88+H92</f>
        <v>0</v>
      </c>
      <c r="I87" s="190">
        <f>I88+I92</f>
        <v>200</v>
      </c>
      <c r="J87" s="87">
        <f>J88+J92</f>
        <v>200</v>
      </c>
      <c r="K87" s="22"/>
      <c r="L87" s="2"/>
    </row>
    <row r="88" spans="1:12" ht="45">
      <c r="A88" s="67" t="s">
        <v>51</v>
      </c>
      <c r="B88" s="11" t="s">
        <v>16</v>
      </c>
      <c r="C88" s="11" t="s">
        <v>197</v>
      </c>
      <c r="D88" s="44"/>
      <c r="E88" s="29" t="s">
        <v>87</v>
      </c>
      <c r="F88" s="96">
        <f>F89</f>
        <v>610.4</v>
      </c>
      <c r="G88" s="158">
        <f aca="true" t="shared" si="8" ref="G88:J90">G89</f>
        <v>0</v>
      </c>
      <c r="H88" s="96">
        <f t="shared" si="8"/>
        <v>0</v>
      </c>
      <c r="I88" s="173">
        <f t="shared" si="8"/>
        <v>200</v>
      </c>
      <c r="J88" s="96">
        <f t="shared" si="8"/>
        <v>200</v>
      </c>
      <c r="K88" s="22"/>
      <c r="L88" s="2"/>
    </row>
    <row r="89" spans="1:12" ht="12.75">
      <c r="A89" s="67" t="s">
        <v>51</v>
      </c>
      <c r="B89" s="11" t="s">
        <v>16</v>
      </c>
      <c r="C89" s="11" t="s">
        <v>198</v>
      </c>
      <c r="D89" s="44"/>
      <c r="E89" s="28" t="s">
        <v>173</v>
      </c>
      <c r="F89" s="96">
        <f>F90</f>
        <v>610.4</v>
      </c>
      <c r="G89" s="158">
        <f t="shared" si="8"/>
        <v>0</v>
      </c>
      <c r="H89" s="96">
        <f t="shared" si="8"/>
        <v>0</v>
      </c>
      <c r="I89" s="173">
        <f t="shared" si="8"/>
        <v>200</v>
      </c>
      <c r="J89" s="96">
        <f t="shared" si="8"/>
        <v>200</v>
      </c>
      <c r="K89" s="22"/>
      <c r="L89" s="2"/>
    </row>
    <row r="90" spans="1:12" ht="33.75">
      <c r="A90" s="67" t="s">
        <v>51</v>
      </c>
      <c r="B90" s="11" t="s">
        <v>16</v>
      </c>
      <c r="C90" s="11" t="s">
        <v>199</v>
      </c>
      <c r="D90" s="44"/>
      <c r="E90" s="48" t="s">
        <v>88</v>
      </c>
      <c r="F90" s="96">
        <f>F91</f>
        <v>610.4</v>
      </c>
      <c r="G90" s="158">
        <f t="shared" si="8"/>
        <v>0</v>
      </c>
      <c r="H90" s="96">
        <f t="shared" si="8"/>
        <v>0</v>
      </c>
      <c r="I90" s="173">
        <f t="shared" si="8"/>
        <v>200</v>
      </c>
      <c r="J90" s="96">
        <f t="shared" si="8"/>
        <v>200</v>
      </c>
      <c r="K90" s="22"/>
      <c r="L90" s="2"/>
    </row>
    <row r="91" spans="1:12" ht="22.5">
      <c r="A91" s="67" t="s">
        <v>51</v>
      </c>
      <c r="B91" s="11" t="s">
        <v>16</v>
      </c>
      <c r="C91" s="11" t="s">
        <v>199</v>
      </c>
      <c r="D91" s="11" t="s">
        <v>40</v>
      </c>
      <c r="E91" s="29" t="s">
        <v>343</v>
      </c>
      <c r="F91" s="96">
        <f>200+110.4+173+127</f>
        <v>610.4</v>
      </c>
      <c r="G91" s="112"/>
      <c r="H91" s="109"/>
      <c r="I91" s="173">
        <v>200</v>
      </c>
      <c r="J91" s="96">
        <v>200</v>
      </c>
      <c r="K91" s="20"/>
      <c r="L91" s="2"/>
    </row>
    <row r="92" spans="1:12" ht="33.75" hidden="1">
      <c r="A92" s="67" t="s">
        <v>51</v>
      </c>
      <c r="B92" s="11" t="s">
        <v>16</v>
      </c>
      <c r="C92" s="11" t="s">
        <v>200</v>
      </c>
      <c r="D92" s="44"/>
      <c r="E92" s="29" t="s">
        <v>89</v>
      </c>
      <c r="F92" s="96">
        <f>F93</f>
        <v>0</v>
      </c>
      <c r="G92" s="158">
        <f aca="true" t="shared" si="9" ref="G92:J93">G93</f>
        <v>0</v>
      </c>
      <c r="H92" s="96">
        <f t="shared" si="9"/>
        <v>0</v>
      </c>
      <c r="I92" s="173">
        <f t="shared" si="9"/>
        <v>0</v>
      </c>
      <c r="J92" s="96">
        <f t="shared" si="9"/>
        <v>0</v>
      </c>
      <c r="K92" s="20"/>
      <c r="L92" s="2"/>
    </row>
    <row r="93" spans="1:12" ht="12.75" hidden="1">
      <c r="A93" s="67" t="s">
        <v>51</v>
      </c>
      <c r="B93" s="11" t="s">
        <v>16</v>
      </c>
      <c r="C93" s="11" t="s">
        <v>201</v>
      </c>
      <c r="D93" s="44"/>
      <c r="E93" s="28" t="s">
        <v>173</v>
      </c>
      <c r="F93" s="96">
        <f>F94</f>
        <v>0</v>
      </c>
      <c r="G93" s="158">
        <f t="shared" si="9"/>
        <v>0</v>
      </c>
      <c r="H93" s="96">
        <f t="shared" si="9"/>
        <v>0</v>
      </c>
      <c r="I93" s="173">
        <f t="shared" si="9"/>
        <v>0</v>
      </c>
      <c r="J93" s="96">
        <f t="shared" si="9"/>
        <v>0</v>
      </c>
      <c r="K93" s="20"/>
      <c r="L93" s="2"/>
    </row>
    <row r="94" spans="1:12" ht="33.75" hidden="1">
      <c r="A94" s="67" t="s">
        <v>51</v>
      </c>
      <c r="B94" s="11" t="s">
        <v>16</v>
      </c>
      <c r="C94" s="11" t="s">
        <v>202</v>
      </c>
      <c r="D94" s="44"/>
      <c r="E94" s="48" t="s">
        <v>90</v>
      </c>
      <c r="F94" s="96">
        <f>F95</f>
        <v>0</v>
      </c>
      <c r="G94" s="158">
        <f>G95</f>
        <v>0</v>
      </c>
      <c r="H94" s="96">
        <f>H95</f>
        <v>0</v>
      </c>
      <c r="I94" s="173">
        <f>I95</f>
        <v>0</v>
      </c>
      <c r="J94" s="96">
        <f>J95</f>
        <v>0</v>
      </c>
      <c r="K94" s="20"/>
      <c r="L94" s="2"/>
    </row>
    <row r="95" spans="1:12" ht="22.5" hidden="1">
      <c r="A95" s="67" t="s">
        <v>51</v>
      </c>
      <c r="B95" s="11" t="s">
        <v>16</v>
      </c>
      <c r="C95" s="11" t="s">
        <v>202</v>
      </c>
      <c r="D95" s="11" t="s">
        <v>40</v>
      </c>
      <c r="E95" s="29" t="s">
        <v>343</v>
      </c>
      <c r="F95" s="96"/>
      <c r="G95" s="112"/>
      <c r="H95" s="109"/>
      <c r="I95" s="173"/>
      <c r="J95" s="96"/>
      <c r="K95" s="20"/>
      <c r="L95" s="2"/>
    </row>
    <row r="96" spans="1:12" ht="12.75">
      <c r="A96" s="67" t="s">
        <v>51</v>
      </c>
      <c r="B96" s="37" t="s">
        <v>52</v>
      </c>
      <c r="C96" s="16"/>
      <c r="D96" s="16"/>
      <c r="E96" s="31" t="s">
        <v>54</v>
      </c>
      <c r="F96" s="101">
        <f aca="true" t="shared" si="10" ref="F96:J100">F97</f>
        <v>151</v>
      </c>
      <c r="G96" s="182">
        <f t="shared" si="10"/>
        <v>0</v>
      </c>
      <c r="H96" s="101">
        <f t="shared" si="10"/>
        <v>0</v>
      </c>
      <c r="I96" s="191">
        <f t="shared" si="10"/>
        <v>0</v>
      </c>
      <c r="J96" s="101">
        <f t="shared" si="10"/>
        <v>70</v>
      </c>
      <c r="K96" s="20"/>
      <c r="L96" s="2"/>
    </row>
    <row r="97" spans="1:12" ht="33.75">
      <c r="A97" s="67" t="s">
        <v>51</v>
      </c>
      <c r="B97" s="37" t="s">
        <v>52</v>
      </c>
      <c r="C97" s="16" t="s">
        <v>195</v>
      </c>
      <c r="D97" s="16"/>
      <c r="E97" s="27" t="s">
        <v>372</v>
      </c>
      <c r="F97" s="101">
        <f t="shared" si="10"/>
        <v>151</v>
      </c>
      <c r="G97" s="182">
        <f t="shared" si="10"/>
        <v>0</v>
      </c>
      <c r="H97" s="101">
        <f t="shared" si="10"/>
        <v>0</v>
      </c>
      <c r="I97" s="191">
        <f t="shared" si="10"/>
        <v>0</v>
      </c>
      <c r="J97" s="101">
        <f t="shared" si="10"/>
        <v>70</v>
      </c>
      <c r="K97" s="20"/>
      <c r="L97" s="2"/>
    </row>
    <row r="98" spans="1:12" ht="15" customHeight="1">
      <c r="A98" s="67" t="s">
        <v>51</v>
      </c>
      <c r="B98" s="37" t="s">
        <v>52</v>
      </c>
      <c r="C98" s="16" t="s">
        <v>203</v>
      </c>
      <c r="D98" s="16"/>
      <c r="E98" s="131" t="s">
        <v>53</v>
      </c>
      <c r="F98" s="101">
        <f>F99</f>
        <v>151</v>
      </c>
      <c r="G98" s="182">
        <f t="shared" si="10"/>
        <v>0</v>
      </c>
      <c r="H98" s="101">
        <f t="shared" si="10"/>
        <v>0</v>
      </c>
      <c r="I98" s="191">
        <f t="shared" si="10"/>
        <v>0</v>
      </c>
      <c r="J98" s="101">
        <f t="shared" si="10"/>
        <v>70</v>
      </c>
      <c r="K98" s="20"/>
      <c r="L98" s="2"/>
    </row>
    <row r="99" spans="1:12" ht="22.5">
      <c r="A99" s="67" t="s">
        <v>51</v>
      </c>
      <c r="B99" s="44" t="s">
        <v>52</v>
      </c>
      <c r="C99" s="11" t="s">
        <v>204</v>
      </c>
      <c r="D99" s="11"/>
      <c r="E99" s="29" t="s">
        <v>94</v>
      </c>
      <c r="F99" s="100">
        <f>F100</f>
        <v>151</v>
      </c>
      <c r="G99" s="181">
        <f t="shared" si="10"/>
        <v>0</v>
      </c>
      <c r="H99" s="100">
        <f t="shared" si="10"/>
        <v>0</v>
      </c>
      <c r="I99" s="115">
        <f t="shared" si="10"/>
        <v>0</v>
      </c>
      <c r="J99" s="100">
        <f t="shared" si="10"/>
        <v>70</v>
      </c>
      <c r="K99" s="20"/>
      <c r="L99" s="2"/>
    </row>
    <row r="100" spans="1:12" ht="12.75">
      <c r="A100" s="67" t="s">
        <v>51</v>
      </c>
      <c r="B100" s="44" t="s">
        <v>52</v>
      </c>
      <c r="C100" s="11" t="s">
        <v>205</v>
      </c>
      <c r="D100" s="11"/>
      <c r="E100" s="28" t="s">
        <v>173</v>
      </c>
      <c r="F100" s="100">
        <f>F101</f>
        <v>151</v>
      </c>
      <c r="G100" s="181">
        <f t="shared" si="10"/>
        <v>0</v>
      </c>
      <c r="H100" s="100">
        <f t="shared" si="10"/>
        <v>0</v>
      </c>
      <c r="I100" s="115">
        <f t="shared" si="10"/>
        <v>0</v>
      </c>
      <c r="J100" s="100">
        <f t="shared" si="10"/>
        <v>70</v>
      </c>
      <c r="K100" s="20"/>
      <c r="L100" s="2"/>
    </row>
    <row r="101" spans="1:12" ht="22.5">
      <c r="A101" s="67" t="s">
        <v>51</v>
      </c>
      <c r="B101" s="44" t="s">
        <v>52</v>
      </c>
      <c r="C101" s="11" t="s">
        <v>206</v>
      </c>
      <c r="D101" s="11"/>
      <c r="E101" s="48" t="s">
        <v>95</v>
      </c>
      <c r="F101" s="100">
        <f>F102</f>
        <v>151</v>
      </c>
      <c r="G101" s="181">
        <f>G102</f>
        <v>0</v>
      </c>
      <c r="H101" s="100">
        <f>H102</f>
        <v>0</v>
      </c>
      <c r="I101" s="115">
        <f>I102</f>
        <v>0</v>
      </c>
      <c r="J101" s="100">
        <f>J102</f>
        <v>70</v>
      </c>
      <c r="K101" s="20"/>
      <c r="L101" s="2"/>
    </row>
    <row r="102" spans="1:12" ht="22.5">
      <c r="A102" s="67" t="s">
        <v>51</v>
      </c>
      <c r="B102" s="44" t="s">
        <v>52</v>
      </c>
      <c r="C102" s="11" t="s">
        <v>206</v>
      </c>
      <c r="D102" s="11" t="s">
        <v>40</v>
      </c>
      <c r="E102" s="29" t="s">
        <v>343</v>
      </c>
      <c r="F102" s="100">
        <f>70+87-6</f>
        <v>151</v>
      </c>
      <c r="G102" s="113"/>
      <c r="H102" s="106"/>
      <c r="I102" s="115"/>
      <c r="J102" s="100">
        <v>70</v>
      </c>
      <c r="K102" s="20"/>
      <c r="L102" s="2"/>
    </row>
    <row r="103" spans="1:12" ht="22.5" hidden="1">
      <c r="A103" s="67" t="s">
        <v>51</v>
      </c>
      <c r="B103" s="37" t="s">
        <v>55</v>
      </c>
      <c r="C103" s="11"/>
      <c r="D103" s="11"/>
      <c r="E103" s="31" t="s">
        <v>56</v>
      </c>
      <c r="F103" s="100">
        <f aca="true" t="shared" si="11" ref="F103:H104">F104</f>
        <v>0</v>
      </c>
      <c r="G103" s="113" t="e">
        <f t="shared" si="11"/>
        <v>#REF!</v>
      </c>
      <c r="H103" s="106" t="e">
        <f t="shared" si="11"/>
        <v>#REF!</v>
      </c>
      <c r="I103" s="115"/>
      <c r="J103" s="100"/>
      <c r="K103" s="20"/>
      <c r="L103" s="2"/>
    </row>
    <row r="104" spans="1:12" ht="33.75" hidden="1">
      <c r="A104" s="67" t="s">
        <v>51</v>
      </c>
      <c r="B104" s="37" t="s">
        <v>55</v>
      </c>
      <c r="C104" s="16" t="s">
        <v>195</v>
      </c>
      <c r="D104" s="16"/>
      <c r="E104" s="27" t="s">
        <v>148</v>
      </c>
      <c r="F104" s="100">
        <f t="shared" si="11"/>
        <v>0</v>
      </c>
      <c r="G104" s="113" t="e">
        <f t="shared" si="11"/>
        <v>#REF!</v>
      </c>
      <c r="H104" s="106" t="e">
        <f t="shared" si="11"/>
        <v>#REF!</v>
      </c>
      <c r="I104" s="115"/>
      <c r="J104" s="100"/>
      <c r="K104" s="20"/>
      <c r="L104" s="2"/>
    </row>
    <row r="105" spans="1:12" ht="22.5" hidden="1">
      <c r="A105" s="67" t="s">
        <v>51</v>
      </c>
      <c r="B105" s="11" t="s">
        <v>55</v>
      </c>
      <c r="C105" s="11" t="s">
        <v>207</v>
      </c>
      <c r="D105" s="11"/>
      <c r="E105" s="48" t="s">
        <v>91</v>
      </c>
      <c r="F105" s="96">
        <f>F106</f>
        <v>0</v>
      </c>
      <c r="G105" s="112" t="e">
        <f>G109</f>
        <v>#REF!</v>
      </c>
      <c r="H105" s="109" t="e">
        <f>H109</f>
        <v>#REF!</v>
      </c>
      <c r="I105" s="173"/>
      <c r="J105" s="96"/>
      <c r="K105" s="20"/>
      <c r="L105" s="2"/>
    </row>
    <row r="106" spans="1:12" ht="22.5" hidden="1">
      <c r="A106" s="67" t="s">
        <v>51</v>
      </c>
      <c r="B106" s="11" t="s">
        <v>55</v>
      </c>
      <c r="C106" s="11" t="s">
        <v>208</v>
      </c>
      <c r="D106" s="44"/>
      <c r="E106" s="29" t="s">
        <v>92</v>
      </c>
      <c r="F106" s="96">
        <f>F107</f>
        <v>0</v>
      </c>
      <c r="G106" s="112"/>
      <c r="H106" s="109"/>
      <c r="I106" s="173"/>
      <c r="J106" s="96"/>
      <c r="K106" s="20"/>
      <c r="L106" s="2"/>
    </row>
    <row r="107" spans="1:12" ht="12.75" hidden="1">
      <c r="A107" s="67" t="s">
        <v>51</v>
      </c>
      <c r="B107" s="11" t="s">
        <v>55</v>
      </c>
      <c r="C107" s="11" t="s">
        <v>209</v>
      </c>
      <c r="D107" s="44"/>
      <c r="E107" s="28" t="s">
        <v>173</v>
      </c>
      <c r="F107" s="96">
        <f>F108</f>
        <v>0</v>
      </c>
      <c r="G107" s="112"/>
      <c r="H107" s="109"/>
      <c r="I107" s="173"/>
      <c r="J107" s="96"/>
      <c r="K107" s="20"/>
      <c r="L107" s="2"/>
    </row>
    <row r="108" spans="1:12" ht="12.75" customHeight="1" hidden="1">
      <c r="A108" s="67" t="s">
        <v>51</v>
      </c>
      <c r="B108" s="11" t="s">
        <v>55</v>
      </c>
      <c r="C108" s="11" t="s">
        <v>210</v>
      </c>
      <c r="D108" s="44"/>
      <c r="E108" s="29" t="s">
        <v>93</v>
      </c>
      <c r="F108" s="96">
        <f>F109</f>
        <v>0</v>
      </c>
      <c r="G108" s="112"/>
      <c r="H108" s="109"/>
      <c r="I108" s="173"/>
      <c r="J108" s="96"/>
      <c r="K108" s="20"/>
      <c r="L108" s="2"/>
    </row>
    <row r="109" spans="1:12" ht="12.75" hidden="1">
      <c r="A109" s="67" t="s">
        <v>51</v>
      </c>
      <c r="B109" s="11" t="s">
        <v>55</v>
      </c>
      <c r="C109" s="11" t="s">
        <v>211</v>
      </c>
      <c r="D109" s="44"/>
      <c r="E109" s="29" t="s">
        <v>49</v>
      </c>
      <c r="F109" s="96">
        <f>F110</f>
        <v>0</v>
      </c>
      <c r="G109" s="112" t="e">
        <f>#REF!</f>
        <v>#REF!</v>
      </c>
      <c r="H109" s="109" t="e">
        <f>#REF!</f>
        <v>#REF!</v>
      </c>
      <c r="I109" s="173"/>
      <c r="J109" s="96"/>
      <c r="K109" s="20"/>
      <c r="L109" s="2"/>
    </row>
    <row r="110" spans="1:12" ht="22.5" hidden="1">
      <c r="A110" s="67" t="s">
        <v>51</v>
      </c>
      <c r="B110" s="11" t="s">
        <v>55</v>
      </c>
      <c r="C110" s="11" t="s">
        <v>211</v>
      </c>
      <c r="D110" s="11" t="s">
        <v>40</v>
      </c>
      <c r="E110" s="29" t="s">
        <v>41</v>
      </c>
      <c r="F110" s="96"/>
      <c r="G110" s="112" t="e">
        <f>#REF!</f>
        <v>#REF!</v>
      </c>
      <c r="H110" s="109" t="e">
        <f>#REF!</f>
        <v>#REF!</v>
      </c>
      <c r="I110" s="173"/>
      <c r="J110" s="96"/>
      <c r="K110" s="20"/>
      <c r="L110" s="2"/>
    </row>
    <row r="111" spans="1:12" s="4" customFormat="1" ht="12" customHeight="1">
      <c r="A111" s="67" t="s">
        <v>51</v>
      </c>
      <c r="B111" s="16" t="s">
        <v>17</v>
      </c>
      <c r="C111" s="16"/>
      <c r="D111" s="16"/>
      <c r="E111" s="27" t="s">
        <v>22</v>
      </c>
      <c r="F111" s="87">
        <f>F112+F121</f>
        <v>45109.6</v>
      </c>
      <c r="G111" s="185" t="e">
        <f>G112+G121</f>
        <v>#REF!</v>
      </c>
      <c r="H111" s="87" t="e">
        <f>H112+H121</f>
        <v>#REF!</v>
      </c>
      <c r="I111" s="190">
        <f>I112+I121</f>
        <v>9087</v>
      </c>
      <c r="J111" s="87">
        <f>J112+J121</f>
        <v>8520.5</v>
      </c>
      <c r="K111" s="12"/>
      <c r="L111" s="34"/>
    </row>
    <row r="112" spans="1:12" s="4" customFormat="1" ht="12.75">
      <c r="A112" s="67" t="s">
        <v>51</v>
      </c>
      <c r="B112" s="16" t="s">
        <v>18</v>
      </c>
      <c r="C112" s="16"/>
      <c r="D112" s="16"/>
      <c r="E112" s="27" t="s">
        <v>23</v>
      </c>
      <c r="F112" s="87">
        <f aca="true" t="shared" si="12" ref="F112:J116">F113</f>
        <v>496.8</v>
      </c>
      <c r="G112" s="185">
        <f t="shared" si="12"/>
        <v>0</v>
      </c>
      <c r="H112" s="87">
        <f t="shared" si="12"/>
        <v>0</v>
      </c>
      <c r="I112" s="190">
        <f t="shared" si="12"/>
        <v>618</v>
      </c>
      <c r="J112" s="87">
        <f t="shared" si="12"/>
        <v>500</v>
      </c>
      <c r="K112" s="21"/>
      <c r="L112" s="34"/>
    </row>
    <row r="113" spans="1:12" ht="33.75">
      <c r="A113" s="67" t="s">
        <v>51</v>
      </c>
      <c r="B113" s="16" t="s">
        <v>18</v>
      </c>
      <c r="C113" s="16" t="s">
        <v>212</v>
      </c>
      <c r="D113" s="16"/>
      <c r="E113" s="31" t="s">
        <v>373</v>
      </c>
      <c r="F113" s="101">
        <f t="shared" si="12"/>
        <v>496.8</v>
      </c>
      <c r="G113" s="182">
        <f t="shared" si="12"/>
        <v>0</v>
      </c>
      <c r="H113" s="101">
        <f t="shared" si="12"/>
        <v>0</v>
      </c>
      <c r="I113" s="191">
        <f t="shared" si="12"/>
        <v>618</v>
      </c>
      <c r="J113" s="101">
        <f t="shared" si="12"/>
        <v>500</v>
      </c>
      <c r="K113" s="20"/>
      <c r="L113" s="2"/>
    </row>
    <row r="114" spans="1:12" ht="22.5">
      <c r="A114" s="67" t="s">
        <v>51</v>
      </c>
      <c r="B114" s="11" t="s">
        <v>18</v>
      </c>
      <c r="C114" s="11" t="s">
        <v>213</v>
      </c>
      <c r="D114" s="11"/>
      <c r="E114" s="46" t="s">
        <v>2</v>
      </c>
      <c r="F114" s="100">
        <f>F115</f>
        <v>496.8</v>
      </c>
      <c r="G114" s="181">
        <f t="shared" si="12"/>
        <v>0</v>
      </c>
      <c r="H114" s="100">
        <f t="shared" si="12"/>
        <v>0</v>
      </c>
      <c r="I114" s="115">
        <f t="shared" si="12"/>
        <v>618</v>
      </c>
      <c r="J114" s="100">
        <f t="shared" si="12"/>
        <v>500</v>
      </c>
      <c r="K114" s="20"/>
      <c r="L114" s="2"/>
    </row>
    <row r="115" spans="1:12" ht="12.75">
      <c r="A115" s="67" t="s">
        <v>51</v>
      </c>
      <c r="B115" s="11" t="s">
        <v>18</v>
      </c>
      <c r="C115" s="11" t="s">
        <v>214</v>
      </c>
      <c r="D115" s="11"/>
      <c r="E115" s="29" t="s">
        <v>96</v>
      </c>
      <c r="F115" s="100">
        <f>F116</f>
        <v>496.8</v>
      </c>
      <c r="G115" s="181">
        <f t="shared" si="12"/>
        <v>0</v>
      </c>
      <c r="H115" s="100">
        <f t="shared" si="12"/>
        <v>0</v>
      </c>
      <c r="I115" s="115">
        <f t="shared" si="12"/>
        <v>618</v>
      </c>
      <c r="J115" s="100">
        <f t="shared" si="12"/>
        <v>500</v>
      </c>
      <c r="K115" s="20"/>
      <c r="L115" s="2"/>
    </row>
    <row r="116" spans="1:12" ht="12.75">
      <c r="A116" s="67" t="s">
        <v>51</v>
      </c>
      <c r="B116" s="11" t="s">
        <v>18</v>
      </c>
      <c r="C116" s="11" t="s">
        <v>215</v>
      </c>
      <c r="D116" s="11"/>
      <c r="E116" s="28" t="s">
        <v>173</v>
      </c>
      <c r="F116" s="100">
        <f>F117</f>
        <v>496.8</v>
      </c>
      <c r="G116" s="181">
        <f t="shared" si="12"/>
        <v>0</v>
      </c>
      <c r="H116" s="100">
        <f t="shared" si="12"/>
        <v>0</v>
      </c>
      <c r="I116" s="115">
        <f t="shared" si="12"/>
        <v>618</v>
      </c>
      <c r="J116" s="100">
        <f t="shared" si="12"/>
        <v>500</v>
      </c>
      <c r="K116" s="20"/>
      <c r="L116" s="2"/>
    </row>
    <row r="117" spans="1:12" ht="33.75">
      <c r="A117" s="67" t="s">
        <v>51</v>
      </c>
      <c r="B117" s="11" t="s">
        <v>18</v>
      </c>
      <c r="C117" s="11" t="s">
        <v>216</v>
      </c>
      <c r="D117" s="11"/>
      <c r="E117" s="48" t="s">
        <v>164</v>
      </c>
      <c r="F117" s="100">
        <f>F118+F120</f>
        <v>496.8</v>
      </c>
      <c r="G117" s="181">
        <f>G118+G120</f>
        <v>0</v>
      </c>
      <c r="H117" s="100">
        <f>H118+H120</f>
        <v>0</v>
      </c>
      <c r="I117" s="115">
        <f>I118+I120</f>
        <v>618</v>
      </c>
      <c r="J117" s="100">
        <f>J118+J120</f>
        <v>500</v>
      </c>
      <c r="K117" s="20"/>
      <c r="L117" s="2"/>
    </row>
    <row r="118" spans="1:12" ht="12.75" hidden="1">
      <c r="A118" s="67" t="s">
        <v>51</v>
      </c>
      <c r="B118" s="11" t="s">
        <v>18</v>
      </c>
      <c r="C118" s="11" t="s">
        <v>216</v>
      </c>
      <c r="D118" s="11" t="s">
        <v>43</v>
      </c>
      <c r="E118" s="29" t="s">
        <v>44</v>
      </c>
      <c r="F118" s="100"/>
      <c r="G118" s="113"/>
      <c r="H118" s="106"/>
      <c r="I118" s="115"/>
      <c r="J118" s="100"/>
      <c r="K118" s="20"/>
      <c r="L118" s="2"/>
    </row>
    <row r="119" spans="1:12" ht="12.75" hidden="1">
      <c r="A119" s="67" t="s">
        <v>51</v>
      </c>
      <c r="B119" s="11" t="s">
        <v>18</v>
      </c>
      <c r="C119" s="11" t="s">
        <v>291</v>
      </c>
      <c r="D119" s="11" t="s">
        <v>43</v>
      </c>
      <c r="E119" s="28" t="s">
        <v>44</v>
      </c>
      <c r="F119" s="100"/>
      <c r="G119" s="113" t="e">
        <f>#REF!</f>
        <v>#REF!</v>
      </c>
      <c r="H119" s="106" t="e">
        <f>#REF!</f>
        <v>#REF!</v>
      </c>
      <c r="I119" s="115"/>
      <c r="J119" s="100"/>
      <c r="K119" s="20"/>
      <c r="L119" s="2"/>
    </row>
    <row r="120" spans="1:12" ht="22.5">
      <c r="A120" s="67" t="s">
        <v>51</v>
      </c>
      <c r="B120" s="11" t="s">
        <v>18</v>
      </c>
      <c r="C120" s="11" t="s">
        <v>216</v>
      </c>
      <c r="D120" s="11" t="s">
        <v>40</v>
      </c>
      <c r="E120" s="29" t="s">
        <v>343</v>
      </c>
      <c r="F120" s="100">
        <f>500-3.2</f>
        <v>496.8</v>
      </c>
      <c r="G120" s="113"/>
      <c r="H120" s="106"/>
      <c r="I120" s="115">
        <f>500+118</f>
        <v>618</v>
      </c>
      <c r="J120" s="100">
        <v>500</v>
      </c>
      <c r="K120" s="20">
        <v>-3.2</v>
      </c>
      <c r="L120" s="2"/>
    </row>
    <row r="121" spans="1:12" ht="12.75">
      <c r="A121" s="67" t="s">
        <v>51</v>
      </c>
      <c r="B121" s="16" t="s">
        <v>33</v>
      </c>
      <c r="C121" s="16"/>
      <c r="D121" s="16"/>
      <c r="E121" s="31" t="s">
        <v>34</v>
      </c>
      <c r="F121" s="101">
        <f>F134+F182+F176</f>
        <v>44612.799999999996</v>
      </c>
      <c r="G121" s="182" t="e">
        <f>G134+G182+G176</f>
        <v>#REF!</v>
      </c>
      <c r="H121" s="101" t="e">
        <f>H134+H182+H176</f>
        <v>#REF!</v>
      </c>
      <c r="I121" s="191">
        <f>I134+I182+I176</f>
        <v>8469</v>
      </c>
      <c r="J121" s="101">
        <f>J134+J182+J176</f>
        <v>8020.5</v>
      </c>
      <c r="K121" s="20"/>
      <c r="L121" s="2"/>
    </row>
    <row r="122" spans="1:12" ht="33.75" hidden="1">
      <c r="A122" s="67" t="s">
        <v>51</v>
      </c>
      <c r="B122" s="16" t="s">
        <v>33</v>
      </c>
      <c r="C122" s="16" t="s">
        <v>46</v>
      </c>
      <c r="D122" s="16"/>
      <c r="E122" s="31" t="s">
        <v>147</v>
      </c>
      <c r="F122" s="101">
        <f aca="true" t="shared" si="13" ref="F122:H128">F123</f>
        <v>0</v>
      </c>
      <c r="G122" s="114">
        <f t="shared" si="13"/>
        <v>0</v>
      </c>
      <c r="H122" s="103">
        <f t="shared" si="13"/>
        <v>0</v>
      </c>
      <c r="I122" s="191"/>
      <c r="J122" s="101"/>
      <c r="K122" s="20"/>
      <c r="L122" s="2"/>
    </row>
    <row r="123" spans="1:12" ht="12.75" hidden="1">
      <c r="A123" s="67" t="s">
        <v>51</v>
      </c>
      <c r="B123" s="11" t="s">
        <v>33</v>
      </c>
      <c r="C123" s="11" t="s">
        <v>57</v>
      </c>
      <c r="D123" s="11"/>
      <c r="E123" s="28" t="s">
        <v>58</v>
      </c>
      <c r="F123" s="100">
        <f>F124+F130</f>
        <v>0</v>
      </c>
      <c r="G123" s="113">
        <f>G124+G130</f>
        <v>0</v>
      </c>
      <c r="H123" s="106">
        <f>H124+H130</f>
        <v>0</v>
      </c>
      <c r="I123" s="115"/>
      <c r="J123" s="100"/>
      <c r="K123" s="20"/>
      <c r="L123" s="2"/>
    </row>
    <row r="124" spans="1:12" ht="12.75" hidden="1">
      <c r="A124" s="67" t="s">
        <v>51</v>
      </c>
      <c r="B124" s="11" t="s">
        <v>33</v>
      </c>
      <c r="C124" s="11" t="s">
        <v>59</v>
      </c>
      <c r="D124" s="11"/>
      <c r="E124" s="28" t="s">
        <v>49</v>
      </c>
      <c r="F124" s="100">
        <f t="shared" si="13"/>
        <v>0</v>
      </c>
      <c r="G124" s="113">
        <f t="shared" si="13"/>
        <v>0</v>
      </c>
      <c r="H124" s="106">
        <f t="shared" si="13"/>
        <v>0</v>
      </c>
      <c r="I124" s="115"/>
      <c r="J124" s="100"/>
      <c r="K124" s="20"/>
      <c r="L124" s="2"/>
    </row>
    <row r="125" spans="1:12" ht="22.5" hidden="1">
      <c r="A125" s="67" t="s">
        <v>51</v>
      </c>
      <c r="B125" s="11" t="s">
        <v>33</v>
      </c>
      <c r="C125" s="11" t="s">
        <v>99</v>
      </c>
      <c r="D125" s="11"/>
      <c r="E125" s="28" t="s">
        <v>97</v>
      </c>
      <c r="F125" s="100">
        <f t="shared" si="13"/>
        <v>0</v>
      </c>
      <c r="G125" s="113">
        <f t="shared" si="13"/>
        <v>0</v>
      </c>
      <c r="H125" s="106">
        <f t="shared" si="13"/>
        <v>0</v>
      </c>
      <c r="I125" s="115"/>
      <c r="J125" s="100"/>
      <c r="K125" s="20"/>
      <c r="L125" s="2"/>
    </row>
    <row r="126" spans="1:12" ht="22.5" hidden="1">
      <c r="A126" s="67" t="s">
        <v>51</v>
      </c>
      <c r="B126" s="11" t="s">
        <v>33</v>
      </c>
      <c r="C126" s="11" t="s">
        <v>100</v>
      </c>
      <c r="D126" s="11"/>
      <c r="E126" s="28" t="s">
        <v>98</v>
      </c>
      <c r="F126" s="100">
        <f t="shared" si="13"/>
        <v>0</v>
      </c>
      <c r="G126" s="113">
        <f t="shared" si="13"/>
        <v>0</v>
      </c>
      <c r="H126" s="106">
        <f t="shared" si="13"/>
        <v>0</v>
      </c>
      <c r="I126" s="115"/>
      <c r="J126" s="100"/>
      <c r="K126" s="20"/>
      <c r="L126" s="2"/>
    </row>
    <row r="127" spans="1:12" ht="22.5" hidden="1">
      <c r="A127" s="67" t="s">
        <v>51</v>
      </c>
      <c r="B127" s="11" t="s">
        <v>33</v>
      </c>
      <c r="C127" s="11" t="s">
        <v>100</v>
      </c>
      <c r="D127" s="11" t="s">
        <v>40</v>
      </c>
      <c r="E127" s="29" t="s">
        <v>41</v>
      </c>
      <c r="F127" s="100">
        <f t="shared" si="13"/>
        <v>0</v>
      </c>
      <c r="G127" s="113">
        <f t="shared" si="13"/>
        <v>0</v>
      </c>
      <c r="H127" s="106">
        <f t="shared" si="13"/>
        <v>0</v>
      </c>
      <c r="I127" s="115"/>
      <c r="J127" s="100"/>
      <c r="K127" s="20"/>
      <c r="L127" s="2"/>
    </row>
    <row r="128" spans="1:12" ht="22.5" hidden="1">
      <c r="A128" s="67" t="s">
        <v>51</v>
      </c>
      <c r="B128" s="11" t="s">
        <v>33</v>
      </c>
      <c r="C128" s="11" t="s">
        <v>100</v>
      </c>
      <c r="D128" s="11" t="s">
        <v>39</v>
      </c>
      <c r="E128" s="29" t="s">
        <v>42</v>
      </c>
      <c r="F128" s="100">
        <f t="shared" si="13"/>
        <v>0</v>
      </c>
      <c r="G128" s="113">
        <f t="shared" si="13"/>
        <v>0</v>
      </c>
      <c r="H128" s="106">
        <f t="shared" si="13"/>
        <v>0</v>
      </c>
      <c r="I128" s="115"/>
      <c r="J128" s="100"/>
      <c r="K128" s="20"/>
      <c r="L128" s="2"/>
    </row>
    <row r="129" spans="1:12" ht="22.5" hidden="1">
      <c r="A129" s="67" t="s">
        <v>51</v>
      </c>
      <c r="B129" s="11" t="s">
        <v>33</v>
      </c>
      <c r="C129" s="11" t="s">
        <v>100</v>
      </c>
      <c r="D129" s="11" t="s">
        <v>125</v>
      </c>
      <c r="E129" s="65" t="s">
        <v>126</v>
      </c>
      <c r="F129" s="100"/>
      <c r="G129" s="113"/>
      <c r="H129" s="106"/>
      <c r="I129" s="115"/>
      <c r="J129" s="100"/>
      <c r="K129" s="20"/>
      <c r="L129" s="2"/>
    </row>
    <row r="130" spans="1:12" ht="33.75" hidden="1">
      <c r="A130" s="67" t="s">
        <v>51</v>
      </c>
      <c r="B130" s="11" t="s">
        <v>33</v>
      </c>
      <c r="C130" s="11" t="s">
        <v>142</v>
      </c>
      <c r="D130" s="11"/>
      <c r="E130" s="50" t="s">
        <v>143</v>
      </c>
      <c r="F130" s="100">
        <f>F131</f>
        <v>0</v>
      </c>
      <c r="G130" s="113">
        <f aca="true" t="shared" si="14" ref="G130:H132">G131</f>
        <v>0</v>
      </c>
      <c r="H130" s="106">
        <f t="shared" si="14"/>
        <v>0</v>
      </c>
      <c r="I130" s="115"/>
      <c r="J130" s="100"/>
      <c r="K130" s="20"/>
      <c r="L130" s="2"/>
    </row>
    <row r="131" spans="1:12" ht="22.5" hidden="1">
      <c r="A131" s="67" t="s">
        <v>51</v>
      </c>
      <c r="B131" s="11" t="s">
        <v>33</v>
      </c>
      <c r="C131" s="11" t="s">
        <v>142</v>
      </c>
      <c r="D131" s="11" t="s">
        <v>40</v>
      </c>
      <c r="E131" s="29" t="s">
        <v>41</v>
      </c>
      <c r="F131" s="100">
        <f>F132</f>
        <v>0</v>
      </c>
      <c r="G131" s="113">
        <f t="shared" si="14"/>
        <v>0</v>
      </c>
      <c r="H131" s="106">
        <f t="shared" si="14"/>
        <v>0</v>
      </c>
      <c r="I131" s="115"/>
      <c r="J131" s="100"/>
      <c r="K131" s="20"/>
      <c r="L131" s="2"/>
    </row>
    <row r="132" spans="1:12" ht="22.5" hidden="1">
      <c r="A132" s="67" t="s">
        <v>51</v>
      </c>
      <c r="B132" s="11" t="s">
        <v>33</v>
      </c>
      <c r="C132" s="11" t="s">
        <v>142</v>
      </c>
      <c r="D132" s="11" t="s">
        <v>39</v>
      </c>
      <c r="E132" s="29" t="s">
        <v>42</v>
      </c>
      <c r="F132" s="100">
        <f>F133</f>
        <v>0</v>
      </c>
      <c r="G132" s="113">
        <f t="shared" si="14"/>
        <v>0</v>
      </c>
      <c r="H132" s="106">
        <f t="shared" si="14"/>
        <v>0</v>
      </c>
      <c r="I132" s="115"/>
      <c r="J132" s="100"/>
      <c r="K132" s="20"/>
      <c r="L132" s="2"/>
    </row>
    <row r="133" spans="1:12" ht="22.5" hidden="1">
      <c r="A133" s="67" t="s">
        <v>51</v>
      </c>
      <c r="B133" s="11" t="s">
        <v>33</v>
      </c>
      <c r="C133" s="11" t="s">
        <v>142</v>
      </c>
      <c r="D133" s="11" t="s">
        <v>125</v>
      </c>
      <c r="E133" s="65" t="s">
        <v>126</v>
      </c>
      <c r="F133" s="100"/>
      <c r="G133" s="113"/>
      <c r="H133" s="106"/>
      <c r="I133" s="115"/>
      <c r="J133" s="100"/>
      <c r="K133" s="20"/>
      <c r="L133" s="2"/>
    </row>
    <row r="134" spans="1:12" ht="33.75">
      <c r="A134" s="67" t="s">
        <v>51</v>
      </c>
      <c r="B134" s="16" t="s">
        <v>33</v>
      </c>
      <c r="C134" s="16" t="s">
        <v>212</v>
      </c>
      <c r="D134" s="16"/>
      <c r="E134" s="31" t="s">
        <v>374</v>
      </c>
      <c r="F134" s="101">
        <f>F135+F171</f>
        <v>43753.99999999999</v>
      </c>
      <c r="G134" s="182" t="e">
        <f>G135+G171</f>
        <v>#REF!</v>
      </c>
      <c r="H134" s="101" t="e">
        <f>H135+H171</f>
        <v>#REF!</v>
      </c>
      <c r="I134" s="191">
        <f>I135+I171</f>
        <v>7789</v>
      </c>
      <c r="J134" s="101">
        <f>J135+J171</f>
        <v>7420.5</v>
      </c>
      <c r="K134" s="20"/>
      <c r="L134" s="2"/>
    </row>
    <row r="135" spans="1:12" ht="32.25">
      <c r="A135" s="67" t="s">
        <v>51</v>
      </c>
      <c r="B135" s="16" t="s">
        <v>33</v>
      </c>
      <c r="C135" s="16" t="s">
        <v>217</v>
      </c>
      <c r="D135" s="16"/>
      <c r="E135" s="131" t="s">
        <v>3</v>
      </c>
      <c r="F135" s="101">
        <f>F136+F157+F161</f>
        <v>43753.99999999999</v>
      </c>
      <c r="G135" s="182" t="e">
        <f>G136+G157+G161</f>
        <v>#REF!</v>
      </c>
      <c r="H135" s="101" t="e">
        <f>H136+H157+H161</f>
        <v>#REF!</v>
      </c>
      <c r="I135" s="191">
        <f>I136+I157+I161</f>
        <v>7492</v>
      </c>
      <c r="J135" s="101">
        <f>J136+J157+J161</f>
        <v>7120.5</v>
      </c>
      <c r="K135" s="20"/>
      <c r="L135" s="2"/>
    </row>
    <row r="136" spans="1:12" ht="12.75">
      <c r="A136" s="67" t="s">
        <v>51</v>
      </c>
      <c r="B136" s="11" t="s">
        <v>33</v>
      </c>
      <c r="C136" s="11" t="s">
        <v>218</v>
      </c>
      <c r="D136" s="11"/>
      <c r="E136" s="46" t="s">
        <v>103</v>
      </c>
      <c r="F136" s="100">
        <f>F137+F154+F151</f>
        <v>41882.2</v>
      </c>
      <c r="G136" s="181" t="e">
        <f>G137+G154+G151</f>
        <v>#REF!</v>
      </c>
      <c r="H136" s="100" t="e">
        <f>H137+H154+H151</f>
        <v>#REF!</v>
      </c>
      <c r="I136" s="115">
        <f>I137+I154+I151</f>
        <v>7342</v>
      </c>
      <c r="J136" s="100">
        <f>J137+J154+J151</f>
        <v>6970.5</v>
      </c>
      <c r="K136" s="20"/>
      <c r="L136" s="2"/>
    </row>
    <row r="137" spans="1:12" ht="15.75" customHeight="1">
      <c r="A137" s="67" t="s">
        <v>51</v>
      </c>
      <c r="B137" s="11" t="s">
        <v>33</v>
      </c>
      <c r="C137" s="11" t="s">
        <v>219</v>
      </c>
      <c r="D137" s="11"/>
      <c r="E137" s="28" t="s">
        <v>173</v>
      </c>
      <c r="F137" s="100">
        <f>F138+F141+F144+F147+F149</f>
        <v>3564.0999999999995</v>
      </c>
      <c r="G137" s="181" t="e">
        <f>G138+G141+G144+G147+G149</f>
        <v>#REF!</v>
      </c>
      <c r="H137" s="100" t="e">
        <f>H138+H141+H144+H147+H149</f>
        <v>#REF!</v>
      </c>
      <c r="I137" s="115">
        <f>I138+I141+I144+I147+I149</f>
        <v>2672</v>
      </c>
      <c r="J137" s="100">
        <f>J138+J141+J144+J147+J149</f>
        <v>2500.5</v>
      </c>
      <c r="K137" s="20"/>
      <c r="L137" s="2"/>
    </row>
    <row r="138" spans="1:12" ht="23.25" customHeight="1">
      <c r="A138" s="67" t="s">
        <v>51</v>
      </c>
      <c r="B138" s="11" t="s">
        <v>33</v>
      </c>
      <c r="C138" s="11" t="s">
        <v>220</v>
      </c>
      <c r="D138" s="11"/>
      <c r="E138" s="46" t="s">
        <v>111</v>
      </c>
      <c r="F138" s="100">
        <f>F139</f>
        <v>797.6</v>
      </c>
      <c r="G138" s="181">
        <f>G139</f>
        <v>0</v>
      </c>
      <c r="H138" s="100">
        <f>H139</f>
        <v>0</v>
      </c>
      <c r="I138" s="115">
        <f>I139</f>
        <v>800</v>
      </c>
      <c r="J138" s="100">
        <f>J139</f>
        <v>800.5</v>
      </c>
      <c r="K138" s="20"/>
      <c r="L138" s="2"/>
    </row>
    <row r="139" spans="1:12" ht="23.25" customHeight="1">
      <c r="A139" s="67" t="s">
        <v>51</v>
      </c>
      <c r="B139" s="11" t="s">
        <v>33</v>
      </c>
      <c r="C139" s="11" t="s">
        <v>220</v>
      </c>
      <c r="D139" s="11" t="s">
        <v>40</v>
      </c>
      <c r="E139" s="29" t="s">
        <v>343</v>
      </c>
      <c r="F139" s="100">
        <f>700+100-2.4</f>
        <v>797.6</v>
      </c>
      <c r="G139" s="113"/>
      <c r="H139" s="106"/>
      <c r="I139" s="115">
        <v>800</v>
      </c>
      <c r="J139" s="100">
        <v>800.5</v>
      </c>
      <c r="K139" s="20">
        <v>-2.4</v>
      </c>
      <c r="L139" s="2"/>
    </row>
    <row r="140" spans="1:12" ht="19.5" customHeight="1" hidden="1">
      <c r="A140" s="67" t="s">
        <v>51</v>
      </c>
      <c r="B140" s="11" t="s">
        <v>33</v>
      </c>
      <c r="C140" s="11" t="s">
        <v>221</v>
      </c>
      <c r="D140" s="11" t="s">
        <v>43</v>
      </c>
      <c r="E140" s="29" t="s">
        <v>44</v>
      </c>
      <c r="F140" s="100"/>
      <c r="G140" s="113" t="e">
        <f>#REF!</f>
        <v>#REF!</v>
      </c>
      <c r="H140" s="115" t="e">
        <f>#REF!</f>
        <v>#REF!</v>
      </c>
      <c r="I140" s="115"/>
      <c r="J140" s="100"/>
      <c r="K140" s="20"/>
      <c r="L140" s="2"/>
    </row>
    <row r="141" spans="1:12" ht="19.5" customHeight="1" hidden="1">
      <c r="A141" s="67" t="s">
        <v>51</v>
      </c>
      <c r="B141" s="11" t="s">
        <v>33</v>
      </c>
      <c r="C141" s="11" t="s">
        <v>222</v>
      </c>
      <c r="D141" s="11"/>
      <c r="E141" s="28" t="s">
        <v>113</v>
      </c>
      <c r="F141" s="100">
        <f>F142</f>
        <v>0</v>
      </c>
      <c r="G141" s="113" t="e">
        <f>G143</f>
        <v>#REF!</v>
      </c>
      <c r="H141" s="106" t="e">
        <f>H143</f>
        <v>#REF!</v>
      </c>
      <c r="I141" s="115"/>
      <c r="J141" s="100"/>
      <c r="K141" s="20"/>
      <c r="L141" s="2"/>
    </row>
    <row r="142" spans="1:12" ht="19.5" customHeight="1" hidden="1">
      <c r="A142" s="67" t="s">
        <v>51</v>
      </c>
      <c r="B142" s="11" t="s">
        <v>33</v>
      </c>
      <c r="C142" s="11" t="s">
        <v>223</v>
      </c>
      <c r="D142" s="11"/>
      <c r="E142" s="28" t="s">
        <v>49</v>
      </c>
      <c r="F142" s="100">
        <f>F143</f>
        <v>0</v>
      </c>
      <c r="G142" s="113"/>
      <c r="H142" s="106"/>
      <c r="I142" s="115"/>
      <c r="J142" s="100"/>
      <c r="K142" s="20"/>
      <c r="L142" s="2"/>
    </row>
    <row r="143" spans="1:12" ht="24.75" customHeight="1" hidden="1">
      <c r="A143" s="67" t="s">
        <v>51</v>
      </c>
      <c r="B143" s="11" t="s">
        <v>33</v>
      </c>
      <c r="C143" s="11" t="s">
        <v>223</v>
      </c>
      <c r="D143" s="11" t="s">
        <v>40</v>
      </c>
      <c r="E143" s="29" t="s">
        <v>41</v>
      </c>
      <c r="F143" s="100"/>
      <c r="G143" s="113" t="e">
        <f>#REF!</f>
        <v>#REF!</v>
      </c>
      <c r="H143" s="106" t="e">
        <f>#REF!</f>
        <v>#REF!</v>
      </c>
      <c r="I143" s="115"/>
      <c r="J143" s="100"/>
      <c r="K143" s="20"/>
      <c r="L143" s="2"/>
    </row>
    <row r="144" spans="1:12" ht="24.75" customHeight="1" hidden="1">
      <c r="A144" s="67" t="s">
        <v>51</v>
      </c>
      <c r="B144" s="11" t="s">
        <v>33</v>
      </c>
      <c r="C144" s="11" t="s">
        <v>224</v>
      </c>
      <c r="D144" s="11"/>
      <c r="E144" s="28" t="s">
        <v>115</v>
      </c>
      <c r="F144" s="100">
        <f>F145</f>
        <v>0</v>
      </c>
      <c r="G144" s="113" t="e">
        <f>G146</f>
        <v>#REF!</v>
      </c>
      <c r="H144" s="106" t="e">
        <f>H146</f>
        <v>#REF!</v>
      </c>
      <c r="I144" s="115"/>
      <c r="J144" s="100"/>
      <c r="K144" s="20"/>
      <c r="L144" s="2"/>
    </row>
    <row r="145" spans="1:12" ht="18.75" customHeight="1" hidden="1">
      <c r="A145" s="67" t="s">
        <v>51</v>
      </c>
      <c r="B145" s="11" t="s">
        <v>33</v>
      </c>
      <c r="C145" s="11" t="s">
        <v>225</v>
      </c>
      <c r="D145" s="11"/>
      <c r="E145" s="28" t="s">
        <v>49</v>
      </c>
      <c r="F145" s="100">
        <f>F146</f>
        <v>0</v>
      </c>
      <c r="G145" s="113"/>
      <c r="H145" s="106"/>
      <c r="I145" s="115"/>
      <c r="J145" s="100"/>
      <c r="K145" s="20"/>
      <c r="L145" s="2"/>
    </row>
    <row r="146" spans="1:12" ht="24.75" customHeight="1" hidden="1">
      <c r="A146" s="67" t="s">
        <v>51</v>
      </c>
      <c r="B146" s="11" t="s">
        <v>33</v>
      </c>
      <c r="C146" s="11" t="s">
        <v>225</v>
      </c>
      <c r="D146" s="11" t="s">
        <v>40</v>
      </c>
      <c r="E146" s="29" t="s">
        <v>41</v>
      </c>
      <c r="F146" s="100"/>
      <c r="G146" s="113" t="e">
        <f>#REF!</f>
        <v>#REF!</v>
      </c>
      <c r="H146" s="106" t="e">
        <f>#REF!</f>
        <v>#REF!</v>
      </c>
      <c r="I146" s="115"/>
      <c r="J146" s="100"/>
      <c r="K146" s="20"/>
      <c r="L146" s="2"/>
    </row>
    <row r="147" spans="1:12" ht="24.75" customHeight="1">
      <c r="A147" s="67" t="s">
        <v>51</v>
      </c>
      <c r="B147" s="11" t="s">
        <v>33</v>
      </c>
      <c r="C147" s="11" t="s">
        <v>226</v>
      </c>
      <c r="D147" s="11"/>
      <c r="E147" s="46" t="s">
        <v>117</v>
      </c>
      <c r="F147" s="100">
        <f>F148</f>
        <v>2074.8999999999996</v>
      </c>
      <c r="G147" s="181">
        <f>G148</f>
        <v>0</v>
      </c>
      <c r="H147" s="100">
        <f>H148</f>
        <v>0</v>
      </c>
      <c r="I147" s="115">
        <f>I148</f>
        <v>1872</v>
      </c>
      <c r="J147" s="100">
        <f>J148</f>
        <v>1700</v>
      </c>
      <c r="K147" s="20"/>
      <c r="L147" s="2"/>
    </row>
    <row r="148" spans="1:12" ht="24.75" customHeight="1">
      <c r="A148" s="67" t="s">
        <v>51</v>
      </c>
      <c r="B148" s="11" t="s">
        <v>33</v>
      </c>
      <c r="C148" s="11" t="s">
        <v>226</v>
      </c>
      <c r="D148" s="11" t="s">
        <v>40</v>
      </c>
      <c r="E148" s="29" t="s">
        <v>343</v>
      </c>
      <c r="F148" s="100">
        <f>1790+71.7+668-364.8-90</f>
        <v>2074.8999999999996</v>
      </c>
      <c r="G148" s="113"/>
      <c r="H148" s="106"/>
      <c r="I148" s="115">
        <f>1990-118</f>
        <v>1872</v>
      </c>
      <c r="J148" s="100">
        <v>1700</v>
      </c>
      <c r="K148" s="20">
        <f>-364.8-90</f>
        <v>-454.8</v>
      </c>
      <c r="L148" s="2"/>
    </row>
    <row r="149" spans="1:12" ht="16.5" customHeight="1">
      <c r="A149" s="67" t="s">
        <v>51</v>
      </c>
      <c r="B149" s="11" t="s">
        <v>33</v>
      </c>
      <c r="C149" s="11" t="s">
        <v>441</v>
      </c>
      <c r="D149" s="11"/>
      <c r="E149" s="46" t="s">
        <v>442</v>
      </c>
      <c r="F149" s="100">
        <f>F150</f>
        <v>691.6</v>
      </c>
      <c r="G149" s="181">
        <f>G150</f>
        <v>0</v>
      </c>
      <c r="H149" s="100">
        <f>H150</f>
        <v>0</v>
      </c>
      <c r="I149" s="115">
        <f>I150</f>
        <v>0</v>
      </c>
      <c r="J149" s="100">
        <f>J150</f>
        <v>0</v>
      </c>
      <c r="K149" s="20"/>
      <c r="L149" s="2"/>
    </row>
    <row r="150" spans="1:12" ht="24.75" customHeight="1">
      <c r="A150" s="67" t="s">
        <v>51</v>
      </c>
      <c r="B150" s="11" t="s">
        <v>33</v>
      </c>
      <c r="C150" s="11" t="s">
        <v>441</v>
      </c>
      <c r="D150" s="11" t="s">
        <v>40</v>
      </c>
      <c r="E150" s="29" t="s">
        <v>343</v>
      </c>
      <c r="F150" s="100">
        <f>600+91.6</f>
        <v>691.6</v>
      </c>
      <c r="G150" s="105"/>
      <c r="H150" s="105"/>
      <c r="I150" s="115"/>
      <c r="J150" s="100"/>
      <c r="K150" s="20">
        <v>91.6</v>
      </c>
      <c r="L150" s="2"/>
    </row>
    <row r="151" spans="1:12" ht="23.25" customHeight="1">
      <c r="A151" s="67" t="s">
        <v>51</v>
      </c>
      <c r="B151" s="11" t="s">
        <v>33</v>
      </c>
      <c r="C151" s="11" t="s">
        <v>416</v>
      </c>
      <c r="D151" s="11"/>
      <c r="E151" s="28" t="s">
        <v>269</v>
      </c>
      <c r="F151" s="100">
        <f aca="true" t="shared" si="15" ref="F151:J152">F152</f>
        <v>30654.5</v>
      </c>
      <c r="G151" s="181">
        <f t="shared" si="15"/>
        <v>0</v>
      </c>
      <c r="H151" s="100">
        <f t="shared" si="15"/>
        <v>0</v>
      </c>
      <c r="I151" s="115">
        <f t="shared" si="15"/>
        <v>0</v>
      </c>
      <c r="J151" s="100">
        <f t="shared" si="15"/>
        <v>0</v>
      </c>
      <c r="K151" s="20"/>
      <c r="L151" s="2"/>
    </row>
    <row r="152" spans="1:12" ht="23.25" customHeight="1">
      <c r="A152" s="67" t="s">
        <v>51</v>
      </c>
      <c r="B152" s="11" t="s">
        <v>33</v>
      </c>
      <c r="C152" s="11" t="s">
        <v>417</v>
      </c>
      <c r="D152" s="11"/>
      <c r="E152" s="46" t="s">
        <v>418</v>
      </c>
      <c r="F152" s="100">
        <f t="shared" si="15"/>
        <v>30654.5</v>
      </c>
      <c r="G152" s="181">
        <f t="shared" si="15"/>
        <v>0</v>
      </c>
      <c r="H152" s="100">
        <f t="shared" si="15"/>
        <v>0</v>
      </c>
      <c r="I152" s="115">
        <f t="shared" si="15"/>
        <v>0</v>
      </c>
      <c r="J152" s="100">
        <f t="shared" si="15"/>
        <v>0</v>
      </c>
      <c r="K152" s="20"/>
      <c r="L152" s="2"/>
    </row>
    <row r="153" spans="1:12" ht="24.75" customHeight="1">
      <c r="A153" s="67" t="s">
        <v>51</v>
      </c>
      <c r="B153" s="11" t="s">
        <v>33</v>
      </c>
      <c r="C153" s="11" t="s">
        <v>417</v>
      </c>
      <c r="D153" s="11" t="s">
        <v>40</v>
      </c>
      <c r="E153" s="28" t="s">
        <v>343</v>
      </c>
      <c r="F153" s="100">
        <v>30654.5</v>
      </c>
      <c r="G153" s="105"/>
      <c r="H153" s="105"/>
      <c r="I153" s="115"/>
      <c r="J153" s="100"/>
      <c r="K153" s="20"/>
      <c r="L153" s="2"/>
    </row>
    <row r="154" spans="1:12" ht="35.25" customHeight="1">
      <c r="A154" s="67" t="s">
        <v>51</v>
      </c>
      <c r="B154" s="11" t="s">
        <v>33</v>
      </c>
      <c r="C154" s="11" t="s">
        <v>346</v>
      </c>
      <c r="D154" s="11"/>
      <c r="E154" s="28" t="s">
        <v>347</v>
      </c>
      <c r="F154" s="100">
        <f aca="true" t="shared" si="16" ref="F154:J155">F155</f>
        <v>7663.6</v>
      </c>
      <c r="G154" s="181">
        <f t="shared" si="16"/>
        <v>0</v>
      </c>
      <c r="H154" s="100">
        <f t="shared" si="16"/>
        <v>0</v>
      </c>
      <c r="I154" s="115">
        <f t="shared" si="16"/>
        <v>4670</v>
      </c>
      <c r="J154" s="100">
        <f t="shared" si="16"/>
        <v>4470</v>
      </c>
      <c r="K154" s="20"/>
      <c r="L154" s="2"/>
    </row>
    <row r="155" spans="1:12" ht="23.25" customHeight="1">
      <c r="A155" s="67" t="s">
        <v>51</v>
      </c>
      <c r="B155" s="11" t="s">
        <v>33</v>
      </c>
      <c r="C155" s="11" t="s">
        <v>387</v>
      </c>
      <c r="D155" s="11"/>
      <c r="E155" s="46" t="s">
        <v>388</v>
      </c>
      <c r="F155" s="100">
        <f t="shared" si="16"/>
        <v>7663.6</v>
      </c>
      <c r="G155" s="181">
        <f t="shared" si="16"/>
        <v>0</v>
      </c>
      <c r="H155" s="100">
        <f t="shared" si="16"/>
        <v>0</v>
      </c>
      <c r="I155" s="115">
        <f t="shared" si="16"/>
        <v>4670</v>
      </c>
      <c r="J155" s="100">
        <f t="shared" si="16"/>
        <v>4470</v>
      </c>
      <c r="K155" s="20"/>
      <c r="L155" s="2"/>
    </row>
    <row r="156" spans="1:12" ht="24" customHeight="1">
      <c r="A156" s="67" t="s">
        <v>51</v>
      </c>
      <c r="B156" s="11" t="s">
        <v>33</v>
      </c>
      <c r="C156" s="11" t="s">
        <v>387</v>
      </c>
      <c r="D156" s="11" t="s">
        <v>40</v>
      </c>
      <c r="E156" s="29" t="s">
        <v>343</v>
      </c>
      <c r="F156" s="100">
        <f>4146.7+3784.3+42.9-90.7+426.4-136.8-509.2</f>
        <v>7663.6</v>
      </c>
      <c r="G156" s="105"/>
      <c r="H156" s="115"/>
      <c r="I156" s="115">
        <v>4670</v>
      </c>
      <c r="J156" s="100">
        <v>4470</v>
      </c>
      <c r="K156" s="20"/>
      <c r="L156" s="2"/>
    </row>
    <row r="157" spans="1:12" ht="35.25" customHeight="1">
      <c r="A157" s="67" t="s">
        <v>51</v>
      </c>
      <c r="B157" s="11" t="s">
        <v>33</v>
      </c>
      <c r="C157" s="11" t="s">
        <v>264</v>
      </c>
      <c r="D157" s="11"/>
      <c r="E157" s="29" t="s">
        <v>66</v>
      </c>
      <c r="F157" s="100">
        <f aca="true" t="shared" si="17" ref="F157:J159">F158</f>
        <v>108.2</v>
      </c>
      <c r="G157" s="181">
        <f t="shared" si="17"/>
        <v>0</v>
      </c>
      <c r="H157" s="100">
        <f t="shared" si="17"/>
        <v>0</v>
      </c>
      <c r="I157" s="115">
        <f t="shared" si="17"/>
        <v>150</v>
      </c>
      <c r="J157" s="100">
        <f t="shared" si="17"/>
        <v>150</v>
      </c>
      <c r="K157" s="20"/>
      <c r="L157" s="2"/>
    </row>
    <row r="158" spans="1:12" ht="14.25" customHeight="1">
      <c r="A158" s="67" t="s">
        <v>51</v>
      </c>
      <c r="B158" s="11" t="s">
        <v>33</v>
      </c>
      <c r="C158" s="11" t="s">
        <v>265</v>
      </c>
      <c r="D158" s="11"/>
      <c r="E158" s="28" t="s">
        <v>173</v>
      </c>
      <c r="F158" s="100">
        <f t="shared" si="17"/>
        <v>108.2</v>
      </c>
      <c r="G158" s="181">
        <f t="shared" si="17"/>
        <v>0</v>
      </c>
      <c r="H158" s="100">
        <f t="shared" si="17"/>
        <v>0</v>
      </c>
      <c r="I158" s="115">
        <f t="shared" si="17"/>
        <v>150</v>
      </c>
      <c r="J158" s="100">
        <f t="shared" si="17"/>
        <v>150</v>
      </c>
      <c r="K158" s="20"/>
      <c r="L158" s="2"/>
    </row>
    <row r="159" spans="1:12" ht="14.25" customHeight="1">
      <c r="A159" s="67" t="s">
        <v>51</v>
      </c>
      <c r="B159" s="11" t="s">
        <v>33</v>
      </c>
      <c r="C159" s="11" t="s">
        <v>283</v>
      </c>
      <c r="D159" s="11"/>
      <c r="E159" s="46" t="s">
        <v>300</v>
      </c>
      <c r="F159" s="100">
        <f t="shared" si="17"/>
        <v>108.2</v>
      </c>
      <c r="G159" s="181">
        <f t="shared" si="17"/>
        <v>0</v>
      </c>
      <c r="H159" s="100">
        <f t="shared" si="17"/>
        <v>0</v>
      </c>
      <c r="I159" s="115">
        <f t="shared" si="17"/>
        <v>150</v>
      </c>
      <c r="J159" s="100">
        <f t="shared" si="17"/>
        <v>150</v>
      </c>
      <c r="K159" s="20"/>
      <c r="L159" s="2"/>
    </row>
    <row r="160" spans="1:12" ht="21" customHeight="1">
      <c r="A160" s="67" t="s">
        <v>51</v>
      </c>
      <c r="B160" s="11" t="s">
        <v>33</v>
      </c>
      <c r="C160" s="11" t="s">
        <v>283</v>
      </c>
      <c r="D160" s="11" t="s">
        <v>40</v>
      </c>
      <c r="E160" s="29" t="s">
        <v>41</v>
      </c>
      <c r="F160" s="100">
        <f>260-188.5+75-38.3</f>
        <v>108.2</v>
      </c>
      <c r="G160" s="113"/>
      <c r="H160" s="105"/>
      <c r="I160" s="115">
        <v>150</v>
      </c>
      <c r="J160" s="100">
        <v>150</v>
      </c>
      <c r="K160" s="20">
        <v>-38.3</v>
      </c>
      <c r="L160" s="2"/>
    </row>
    <row r="161" spans="1:12" ht="21" customHeight="1">
      <c r="A161" s="67" t="s">
        <v>51</v>
      </c>
      <c r="B161" s="11" t="s">
        <v>33</v>
      </c>
      <c r="C161" s="11" t="s">
        <v>421</v>
      </c>
      <c r="D161" s="11"/>
      <c r="E161" s="28" t="s">
        <v>419</v>
      </c>
      <c r="F161" s="100">
        <f>F165+F162+F168</f>
        <v>1763.6</v>
      </c>
      <c r="G161" s="181">
        <f>G165+G162+G168</f>
        <v>0</v>
      </c>
      <c r="H161" s="100">
        <f>H165+H162+H168</f>
        <v>0</v>
      </c>
      <c r="I161" s="115">
        <f>I165+I162+I168</f>
        <v>0</v>
      </c>
      <c r="J161" s="100">
        <f>J165+J162+J168</f>
        <v>0</v>
      </c>
      <c r="K161" s="20"/>
      <c r="L161" s="2"/>
    </row>
    <row r="162" spans="1:12" ht="21" customHeight="1">
      <c r="A162" s="67" t="s">
        <v>51</v>
      </c>
      <c r="B162" s="11" t="s">
        <v>33</v>
      </c>
      <c r="C162" s="11" t="s">
        <v>438</v>
      </c>
      <c r="D162" s="11"/>
      <c r="E162" s="28" t="s">
        <v>269</v>
      </c>
      <c r="F162" s="100">
        <f aca="true" t="shared" si="18" ref="F162:J163">F163</f>
        <v>1166.6</v>
      </c>
      <c r="G162" s="181">
        <f t="shared" si="18"/>
        <v>0</v>
      </c>
      <c r="H162" s="100">
        <f t="shared" si="18"/>
        <v>0</v>
      </c>
      <c r="I162" s="115">
        <f t="shared" si="18"/>
        <v>0</v>
      </c>
      <c r="J162" s="100">
        <f t="shared" si="18"/>
        <v>0</v>
      </c>
      <c r="K162" s="20"/>
      <c r="L162" s="2"/>
    </row>
    <row r="163" spans="1:12" ht="32.25" customHeight="1">
      <c r="A163" s="67" t="s">
        <v>51</v>
      </c>
      <c r="B163" s="11" t="s">
        <v>33</v>
      </c>
      <c r="C163" s="11" t="s">
        <v>439</v>
      </c>
      <c r="D163" s="11"/>
      <c r="E163" s="46" t="s">
        <v>440</v>
      </c>
      <c r="F163" s="100">
        <f t="shared" si="18"/>
        <v>1166.6</v>
      </c>
      <c r="G163" s="181">
        <f t="shared" si="18"/>
        <v>0</v>
      </c>
      <c r="H163" s="100">
        <f t="shared" si="18"/>
        <v>0</v>
      </c>
      <c r="I163" s="115">
        <f t="shared" si="18"/>
        <v>0</v>
      </c>
      <c r="J163" s="100">
        <f t="shared" si="18"/>
        <v>0</v>
      </c>
      <c r="K163" s="20"/>
      <c r="L163" s="2"/>
    </row>
    <row r="164" spans="1:12" ht="21" customHeight="1">
      <c r="A164" s="67" t="s">
        <v>51</v>
      </c>
      <c r="B164" s="11" t="s">
        <v>33</v>
      </c>
      <c r="C164" s="11" t="s">
        <v>439</v>
      </c>
      <c r="D164" s="11" t="s">
        <v>40</v>
      </c>
      <c r="E164" s="29" t="s">
        <v>41</v>
      </c>
      <c r="F164" s="100">
        <v>1166.6</v>
      </c>
      <c r="G164" s="181"/>
      <c r="H164" s="100"/>
      <c r="I164" s="115"/>
      <c r="J164" s="100"/>
      <c r="K164" s="20"/>
      <c r="L164" s="2"/>
    </row>
    <row r="165" spans="1:12" ht="32.25" customHeight="1">
      <c r="A165" s="67" t="s">
        <v>51</v>
      </c>
      <c r="B165" s="11" t="s">
        <v>33</v>
      </c>
      <c r="C165" s="11" t="s">
        <v>422</v>
      </c>
      <c r="D165" s="11"/>
      <c r="E165" s="28" t="s">
        <v>347</v>
      </c>
      <c r="F165" s="100">
        <f aca="true" t="shared" si="19" ref="F165:J166">F166</f>
        <v>291.7</v>
      </c>
      <c r="G165" s="181">
        <f t="shared" si="19"/>
        <v>0</v>
      </c>
      <c r="H165" s="100">
        <f t="shared" si="19"/>
        <v>0</v>
      </c>
      <c r="I165" s="115">
        <f t="shared" si="19"/>
        <v>0</v>
      </c>
      <c r="J165" s="100">
        <f t="shared" si="19"/>
        <v>0</v>
      </c>
      <c r="K165" s="20"/>
      <c r="L165" s="2"/>
    </row>
    <row r="166" spans="1:12" ht="23.25" customHeight="1">
      <c r="A166" s="67" t="s">
        <v>51</v>
      </c>
      <c r="B166" s="11" t="s">
        <v>33</v>
      </c>
      <c r="C166" s="11" t="s">
        <v>423</v>
      </c>
      <c r="D166" s="11"/>
      <c r="E166" s="46" t="s">
        <v>420</v>
      </c>
      <c r="F166" s="100">
        <f t="shared" si="19"/>
        <v>291.7</v>
      </c>
      <c r="G166" s="181">
        <f t="shared" si="19"/>
        <v>0</v>
      </c>
      <c r="H166" s="100">
        <f t="shared" si="19"/>
        <v>0</v>
      </c>
      <c r="I166" s="115">
        <f t="shared" si="19"/>
        <v>0</v>
      </c>
      <c r="J166" s="100">
        <f t="shared" si="19"/>
        <v>0</v>
      </c>
      <c r="K166" s="20"/>
      <c r="L166" s="2"/>
    </row>
    <row r="167" spans="1:12" ht="23.25" customHeight="1">
      <c r="A167" s="67" t="s">
        <v>51</v>
      </c>
      <c r="B167" s="11" t="s">
        <v>33</v>
      </c>
      <c r="C167" s="11" t="s">
        <v>423</v>
      </c>
      <c r="D167" s="11" t="s">
        <v>40</v>
      </c>
      <c r="E167" s="29" t="s">
        <v>41</v>
      </c>
      <c r="F167" s="100">
        <f>546.5+11.7-11.7-254.8</f>
        <v>291.7</v>
      </c>
      <c r="G167" s="105"/>
      <c r="H167" s="105"/>
      <c r="I167" s="115"/>
      <c r="J167" s="100"/>
      <c r="K167" s="20">
        <f>-11.7-254.8</f>
        <v>-266.5</v>
      </c>
      <c r="L167" s="2"/>
    </row>
    <row r="168" spans="1:12" ht="15" customHeight="1">
      <c r="A168" s="67" t="s">
        <v>51</v>
      </c>
      <c r="B168" s="11" t="s">
        <v>33</v>
      </c>
      <c r="C168" s="11" t="s">
        <v>451</v>
      </c>
      <c r="D168" s="11"/>
      <c r="E168" s="28" t="s">
        <v>173</v>
      </c>
      <c r="F168" s="100">
        <f aca="true" t="shared" si="20" ref="F168:J169">F169</f>
        <v>305.3</v>
      </c>
      <c r="G168" s="181">
        <f t="shared" si="20"/>
        <v>0</v>
      </c>
      <c r="H168" s="100">
        <f t="shared" si="20"/>
        <v>0</v>
      </c>
      <c r="I168" s="115">
        <f t="shared" si="20"/>
        <v>0</v>
      </c>
      <c r="J168" s="100">
        <f t="shared" si="20"/>
        <v>0</v>
      </c>
      <c r="K168" s="20"/>
      <c r="L168" s="2"/>
    </row>
    <row r="169" spans="1:12" ht="15" customHeight="1">
      <c r="A169" s="67" t="s">
        <v>51</v>
      </c>
      <c r="B169" s="11" t="s">
        <v>33</v>
      </c>
      <c r="C169" s="11" t="s">
        <v>452</v>
      </c>
      <c r="D169" s="11"/>
      <c r="E169" s="46" t="s">
        <v>453</v>
      </c>
      <c r="F169" s="100">
        <f t="shared" si="20"/>
        <v>305.3</v>
      </c>
      <c r="G169" s="181">
        <f t="shared" si="20"/>
        <v>0</v>
      </c>
      <c r="H169" s="100">
        <f t="shared" si="20"/>
        <v>0</v>
      </c>
      <c r="I169" s="115">
        <f t="shared" si="20"/>
        <v>0</v>
      </c>
      <c r="J169" s="100">
        <f t="shared" si="20"/>
        <v>0</v>
      </c>
      <c r="K169" s="20"/>
      <c r="L169" s="2"/>
    </row>
    <row r="170" spans="1:12" ht="23.25" customHeight="1">
      <c r="A170" s="67" t="s">
        <v>51</v>
      </c>
      <c r="B170" s="11" t="s">
        <v>33</v>
      </c>
      <c r="C170" s="11" t="s">
        <v>452</v>
      </c>
      <c r="D170" s="11" t="s">
        <v>40</v>
      </c>
      <c r="E170" s="29" t="s">
        <v>41</v>
      </c>
      <c r="F170" s="100">
        <f>36.2+269.1</f>
        <v>305.3</v>
      </c>
      <c r="G170" s="105"/>
      <c r="H170" s="105"/>
      <c r="I170" s="115"/>
      <c r="J170" s="100"/>
      <c r="K170" s="20">
        <f>36.2+269.1</f>
        <v>305.3</v>
      </c>
      <c r="L170" s="2"/>
    </row>
    <row r="171" spans="1:12" ht="24.75" customHeight="1">
      <c r="A171" s="67" t="s">
        <v>51</v>
      </c>
      <c r="B171" s="16" t="s">
        <v>33</v>
      </c>
      <c r="C171" s="16" t="s">
        <v>227</v>
      </c>
      <c r="D171" s="16"/>
      <c r="E171" s="131" t="s">
        <v>155</v>
      </c>
      <c r="F171" s="101">
        <f>F172</f>
        <v>0</v>
      </c>
      <c r="G171" s="182">
        <f>G172</f>
        <v>0</v>
      </c>
      <c r="H171" s="101">
        <f>H172</f>
        <v>0</v>
      </c>
      <c r="I171" s="191">
        <f>I172</f>
        <v>297</v>
      </c>
      <c r="J171" s="101">
        <f>J172</f>
        <v>300</v>
      </c>
      <c r="K171" s="20"/>
      <c r="L171" s="2"/>
    </row>
    <row r="172" spans="1:12" ht="24.75" customHeight="1">
      <c r="A172" s="67" t="s">
        <v>51</v>
      </c>
      <c r="B172" s="11" t="s">
        <v>33</v>
      </c>
      <c r="C172" s="11" t="s">
        <v>228</v>
      </c>
      <c r="D172" s="11"/>
      <c r="E172" s="28" t="s">
        <v>154</v>
      </c>
      <c r="F172" s="100">
        <f>F173</f>
        <v>0</v>
      </c>
      <c r="G172" s="181">
        <f>G173+G176</f>
        <v>0</v>
      </c>
      <c r="H172" s="100">
        <f>H173+H176</f>
        <v>0</v>
      </c>
      <c r="I172" s="115">
        <f>I173+I176</f>
        <v>297</v>
      </c>
      <c r="J172" s="100">
        <f>J173+J176</f>
        <v>300</v>
      </c>
      <c r="K172" s="20"/>
      <c r="L172" s="2"/>
    </row>
    <row r="173" spans="1:12" ht="15" customHeight="1">
      <c r="A173" s="67" t="s">
        <v>51</v>
      </c>
      <c r="B173" s="11" t="s">
        <v>33</v>
      </c>
      <c r="C173" s="11" t="s">
        <v>229</v>
      </c>
      <c r="D173" s="11"/>
      <c r="E173" s="28" t="s">
        <v>173</v>
      </c>
      <c r="F173" s="100">
        <f aca="true" t="shared" si="21" ref="F173:J174">F174</f>
        <v>0</v>
      </c>
      <c r="G173" s="181">
        <f t="shared" si="21"/>
        <v>0</v>
      </c>
      <c r="H173" s="100">
        <f t="shared" si="21"/>
        <v>0</v>
      </c>
      <c r="I173" s="115">
        <f t="shared" si="21"/>
        <v>297</v>
      </c>
      <c r="J173" s="100">
        <f t="shared" si="21"/>
        <v>300</v>
      </c>
      <c r="K173" s="20"/>
      <c r="L173" s="2"/>
    </row>
    <row r="174" spans="1:12" ht="21" customHeight="1">
      <c r="A174" s="67" t="s">
        <v>51</v>
      </c>
      <c r="B174" s="11" t="s">
        <v>33</v>
      </c>
      <c r="C174" s="11" t="s">
        <v>230</v>
      </c>
      <c r="D174" s="11"/>
      <c r="E174" s="46" t="s">
        <v>158</v>
      </c>
      <c r="F174" s="100">
        <f t="shared" si="21"/>
        <v>0</v>
      </c>
      <c r="G174" s="181">
        <f t="shared" si="21"/>
        <v>0</v>
      </c>
      <c r="H174" s="100">
        <f t="shared" si="21"/>
        <v>0</v>
      </c>
      <c r="I174" s="115">
        <f t="shared" si="21"/>
        <v>297</v>
      </c>
      <c r="J174" s="100">
        <f t="shared" si="21"/>
        <v>300</v>
      </c>
      <c r="K174" s="20"/>
      <c r="L174" s="2"/>
    </row>
    <row r="175" spans="1:12" ht="23.25" customHeight="1">
      <c r="A175" s="67" t="s">
        <v>51</v>
      </c>
      <c r="B175" s="11" t="s">
        <v>33</v>
      </c>
      <c r="C175" s="11" t="s">
        <v>230</v>
      </c>
      <c r="D175" s="11" t="s">
        <v>40</v>
      </c>
      <c r="E175" s="29" t="s">
        <v>343</v>
      </c>
      <c r="F175" s="100">
        <f>170-170</f>
        <v>0</v>
      </c>
      <c r="G175" s="113"/>
      <c r="H175" s="106"/>
      <c r="I175" s="115">
        <v>297</v>
      </c>
      <c r="J175" s="100">
        <v>300</v>
      </c>
      <c r="K175" s="20"/>
      <c r="L175" s="2"/>
    </row>
    <row r="176" spans="1:12" ht="15.75" customHeight="1">
      <c r="A176" s="67" t="s">
        <v>51</v>
      </c>
      <c r="B176" s="16" t="s">
        <v>33</v>
      </c>
      <c r="C176" s="16" t="s">
        <v>171</v>
      </c>
      <c r="D176" s="16"/>
      <c r="E176" s="131" t="s">
        <v>45</v>
      </c>
      <c r="F176" s="101">
        <f aca="true" t="shared" si="22" ref="F176:J178">F177</f>
        <v>775.4</v>
      </c>
      <c r="G176" s="182">
        <f t="shared" si="22"/>
        <v>0</v>
      </c>
      <c r="H176" s="101">
        <f t="shared" si="22"/>
        <v>0</v>
      </c>
      <c r="I176" s="191">
        <f t="shared" si="22"/>
        <v>0</v>
      </c>
      <c r="J176" s="101">
        <f t="shared" si="22"/>
        <v>0</v>
      </c>
      <c r="K176" s="20"/>
      <c r="L176" s="2"/>
    </row>
    <row r="177" spans="1:12" ht="26.25" customHeight="1">
      <c r="A177" s="67" t="s">
        <v>51</v>
      </c>
      <c r="B177" s="11" t="s">
        <v>33</v>
      </c>
      <c r="C177" s="11" t="s">
        <v>276</v>
      </c>
      <c r="D177" s="11"/>
      <c r="E177" s="28" t="s">
        <v>277</v>
      </c>
      <c r="F177" s="100">
        <f t="shared" si="22"/>
        <v>775.4</v>
      </c>
      <c r="G177" s="181">
        <f t="shared" si="22"/>
        <v>0</v>
      </c>
      <c r="H177" s="100">
        <f t="shared" si="22"/>
        <v>0</v>
      </c>
      <c r="I177" s="115">
        <f t="shared" si="22"/>
        <v>0</v>
      </c>
      <c r="J177" s="100">
        <f t="shared" si="22"/>
        <v>0</v>
      </c>
      <c r="K177" s="20"/>
      <c r="L177" s="2"/>
    </row>
    <row r="178" spans="1:12" ht="12.75" customHeight="1">
      <c r="A178" s="67" t="s">
        <v>51</v>
      </c>
      <c r="B178" s="11" t="s">
        <v>33</v>
      </c>
      <c r="C178" s="11" t="s">
        <v>276</v>
      </c>
      <c r="D178" s="11"/>
      <c r="E178" s="46" t="s">
        <v>194</v>
      </c>
      <c r="F178" s="100">
        <f>F179</f>
        <v>775.4</v>
      </c>
      <c r="G178" s="181">
        <f t="shared" si="22"/>
        <v>0</v>
      </c>
      <c r="H178" s="100">
        <f t="shared" si="22"/>
        <v>0</v>
      </c>
      <c r="I178" s="115">
        <f t="shared" si="22"/>
        <v>0</v>
      </c>
      <c r="J178" s="100">
        <f t="shared" si="22"/>
        <v>0</v>
      </c>
      <c r="K178" s="20"/>
      <c r="L178" s="2"/>
    </row>
    <row r="179" spans="1:12" ht="15.75" customHeight="1">
      <c r="A179" s="67" t="s">
        <v>51</v>
      </c>
      <c r="B179" s="11" t="s">
        <v>33</v>
      </c>
      <c r="C179" s="11" t="s">
        <v>278</v>
      </c>
      <c r="D179" s="11"/>
      <c r="E179" s="28" t="s">
        <v>173</v>
      </c>
      <c r="F179" s="100">
        <f>F180</f>
        <v>775.4</v>
      </c>
      <c r="G179" s="181">
        <f aca="true" t="shared" si="23" ref="G179:J180">G180</f>
        <v>0</v>
      </c>
      <c r="H179" s="100">
        <f t="shared" si="23"/>
        <v>0</v>
      </c>
      <c r="I179" s="115">
        <f t="shared" si="23"/>
        <v>0</v>
      </c>
      <c r="J179" s="100">
        <f t="shared" si="23"/>
        <v>0</v>
      </c>
      <c r="K179" s="20"/>
      <c r="L179" s="2"/>
    </row>
    <row r="180" spans="1:12" ht="33" customHeight="1">
      <c r="A180" s="67" t="s">
        <v>51</v>
      </c>
      <c r="B180" s="11" t="s">
        <v>33</v>
      </c>
      <c r="C180" s="11" t="s">
        <v>412</v>
      </c>
      <c r="D180" s="11"/>
      <c r="E180" s="46" t="s">
        <v>444</v>
      </c>
      <c r="F180" s="100">
        <f>F181</f>
        <v>775.4</v>
      </c>
      <c r="G180" s="181">
        <f t="shared" si="23"/>
        <v>0</v>
      </c>
      <c r="H180" s="100">
        <f t="shared" si="23"/>
        <v>0</v>
      </c>
      <c r="I180" s="115">
        <f t="shared" si="23"/>
        <v>0</v>
      </c>
      <c r="J180" s="100">
        <f t="shared" si="23"/>
        <v>0</v>
      </c>
      <c r="K180" s="20"/>
      <c r="L180" s="2"/>
    </row>
    <row r="181" spans="1:12" ht="15.75" customHeight="1">
      <c r="A181" s="67" t="s">
        <v>51</v>
      </c>
      <c r="B181" s="11" t="s">
        <v>33</v>
      </c>
      <c r="C181" s="11" t="s">
        <v>412</v>
      </c>
      <c r="D181" s="44" t="s">
        <v>6</v>
      </c>
      <c r="E181" s="29" t="s">
        <v>7</v>
      </c>
      <c r="F181" s="100">
        <f>432.5+342.9</f>
        <v>775.4</v>
      </c>
      <c r="G181" s="105"/>
      <c r="H181" s="105"/>
      <c r="I181" s="115"/>
      <c r="J181" s="100"/>
      <c r="K181" s="20"/>
      <c r="L181" s="2"/>
    </row>
    <row r="182" spans="1:12" ht="37.5" customHeight="1">
      <c r="A182" s="67" t="s">
        <v>51</v>
      </c>
      <c r="B182" s="16" t="s">
        <v>33</v>
      </c>
      <c r="C182" s="16" t="s">
        <v>231</v>
      </c>
      <c r="D182" s="16"/>
      <c r="E182" s="27" t="s">
        <v>375</v>
      </c>
      <c r="F182" s="101">
        <f>F183</f>
        <v>83.4</v>
      </c>
      <c r="G182" s="182">
        <f>G183</f>
        <v>0</v>
      </c>
      <c r="H182" s="101">
        <f>H183</f>
        <v>0</v>
      </c>
      <c r="I182" s="191">
        <f>I183</f>
        <v>680</v>
      </c>
      <c r="J182" s="101">
        <f>J183</f>
        <v>600</v>
      </c>
      <c r="K182" s="20"/>
      <c r="L182" s="2"/>
    </row>
    <row r="183" spans="1:12" ht="26.25" customHeight="1">
      <c r="A183" s="67" t="s">
        <v>51</v>
      </c>
      <c r="B183" s="16" t="s">
        <v>33</v>
      </c>
      <c r="C183" s="16" t="s">
        <v>351</v>
      </c>
      <c r="D183" s="16"/>
      <c r="E183" s="31" t="s">
        <v>352</v>
      </c>
      <c r="F183" s="101">
        <f>F184+F188</f>
        <v>83.4</v>
      </c>
      <c r="G183" s="182">
        <f>G184+G188</f>
        <v>0</v>
      </c>
      <c r="H183" s="101">
        <f>H184+H188</f>
        <v>0</v>
      </c>
      <c r="I183" s="191">
        <f>I184+I188</f>
        <v>680</v>
      </c>
      <c r="J183" s="101">
        <f>J184+J188</f>
        <v>600</v>
      </c>
      <c r="K183" s="20"/>
      <c r="L183" s="2"/>
    </row>
    <row r="184" spans="1:12" ht="25.5" customHeight="1">
      <c r="A184" s="67" t="s">
        <v>51</v>
      </c>
      <c r="B184" s="11" t="s">
        <v>33</v>
      </c>
      <c r="C184" s="11" t="s">
        <v>353</v>
      </c>
      <c r="D184" s="11"/>
      <c r="E184" s="40" t="s">
        <v>354</v>
      </c>
      <c r="F184" s="100">
        <f>F185</f>
        <v>83.4</v>
      </c>
      <c r="G184" s="181">
        <f>G185</f>
        <v>0</v>
      </c>
      <c r="H184" s="100">
        <f>H185</f>
        <v>0</v>
      </c>
      <c r="I184" s="115">
        <f>I185</f>
        <v>100</v>
      </c>
      <c r="J184" s="100">
        <f>J185</f>
        <v>100</v>
      </c>
      <c r="K184" s="20"/>
      <c r="L184" s="2"/>
    </row>
    <row r="185" spans="1:12" ht="15" customHeight="1">
      <c r="A185" s="67" t="s">
        <v>51</v>
      </c>
      <c r="B185" s="11" t="s">
        <v>33</v>
      </c>
      <c r="C185" s="11" t="s">
        <v>355</v>
      </c>
      <c r="D185" s="11"/>
      <c r="E185" s="28" t="s">
        <v>173</v>
      </c>
      <c r="F185" s="100">
        <f aca="true" t="shared" si="24" ref="F185:J186">F186</f>
        <v>83.4</v>
      </c>
      <c r="G185" s="181">
        <f t="shared" si="24"/>
        <v>0</v>
      </c>
      <c r="H185" s="100">
        <f t="shared" si="24"/>
        <v>0</v>
      </c>
      <c r="I185" s="115">
        <f t="shared" si="24"/>
        <v>100</v>
      </c>
      <c r="J185" s="100">
        <f t="shared" si="24"/>
        <v>100</v>
      </c>
      <c r="K185" s="20"/>
      <c r="L185" s="2"/>
    </row>
    <row r="186" spans="1:12" ht="23.25" customHeight="1">
      <c r="A186" s="67" t="s">
        <v>51</v>
      </c>
      <c r="B186" s="11" t="s">
        <v>33</v>
      </c>
      <c r="C186" s="11" t="s">
        <v>356</v>
      </c>
      <c r="D186" s="11"/>
      <c r="E186" s="48" t="s">
        <v>357</v>
      </c>
      <c r="F186" s="100">
        <f t="shared" si="24"/>
        <v>83.4</v>
      </c>
      <c r="G186" s="181">
        <f t="shared" si="24"/>
        <v>0</v>
      </c>
      <c r="H186" s="100">
        <f t="shared" si="24"/>
        <v>0</v>
      </c>
      <c r="I186" s="115">
        <f t="shared" si="24"/>
        <v>100</v>
      </c>
      <c r="J186" s="100">
        <f t="shared" si="24"/>
        <v>100</v>
      </c>
      <c r="K186" s="20"/>
      <c r="L186" s="2"/>
    </row>
    <row r="187" spans="1:12" ht="24.75" customHeight="1">
      <c r="A187" s="67" t="s">
        <v>51</v>
      </c>
      <c r="B187" s="11" t="s">
        <v>33</v>
      </c>
      <c r="C187" s="11" t="s">
        <v>356</v>
      </c>
      <c r="D187" s="11" t="s">
        <v>40</v>
      </c>
      <c r="E187" s="29" t="s">
        <v>41</v>
      </c>
      <c r="F187" s="100">
        <f>125-41.6</f>
        <v>83.4</v>
      </c>
      <c r="G187" s="105"/>
      <c r="H187" s="105"/>
      <c r="I187" s="115">
        <v>100</v>
      </c>
      <c r="J187" s="100">
        <v>100</v>
      </c>
      <c r="K187" s="20"/>
      <c r="L187" s="2"/>
    </row>
    <row r="188" spans="1:12" ht="12" customHeight="1">
      <c r="A188" s="67" t="s">
        <v>51</v>
      </c>
      <c r="B188" s="11" t="s">
        <v>33</v>
      </c>
      <c r="C188" s="11" t="s">
        <v>395</v>
      </c>
      <c r="D188" s="11"/>
      <c r="E188" s="29" t="s">
        <v>396</v>
      </c>
      <c r="F188" s="100">
        <f aca="true" t="shared" si="25" ref="F188:J190">F189</f>
        <v>0</v>
      </c>
      <c r="G188" s="181">
        <f t="shared" si="25"/>
        <v>0</v>
      </c>
      <c r="H188" s="100">
        <f t="shared" si="25"/>
        <v>0</v>
      </c>
      <c r="I188" s="115">
        <f t="shared" si="25"/>
        <v>580</v>
      </c>
      <c r="J188" s="100">
        <f t="shared" si="25"/>
        <v>500</v>
      </c>
      <c r="K188" s="20"/>
      <c r="L188" s="2"/>
    </row>
    <row r="189" spans="1:12" ht="23.25" customHeight="1">
      <c r="A189" s="67" t="s">
        <v>51</v>
      </c>
      <c r="B189" s="11" t="s">
        <v>33</v>
      </c>
      <c r="C189" s="11" t="s">
        <v>397</v>
      </c>
      <c r="D189" s="11"/>
      <c r="E189" s="29" t="s">
        <v>398</v>
      </c>
      <c r="F189" s="100">
        <f t="shared" si="25"/>
        <v>0</v>
      </c>
      <c r="G189" s="181">
        <f t="shared" si="25"/>
        <v>0</v>
      </c>
      <c r="H189" s="100">
        <f t="shared" si="25"/>
        <v>0</v>
      </c>
      <c r="I189" s="115">
        <f t="shared" si="25"/>
        <v>580</v>
      </c>
      <c r="J189" s="100">
        <f t="shared" si="25"/>
        <v>500</v>
      </c>
      <c r="K189" s="20"/>
      <c r="L189" s="2"/>
    </row>
    <row r="190" spans="1:12" ht="23.25" customHeight="1">
      <c r="A190" s="67" t="s">
        <v>51</v>
      </c>
      <c r="B190" s="11" t="s">
        <v>33</v>
      </c>
      <c r="C190" s="11" t="s">
        <v>399</v>
      </c>
      <c r="D190" s="11"/>
      <c r="E190" s="48" t="s">
        <v>400</v>
      </c>
      <c r="F190" s="100">
        <f t="shared" si="25"/>
        <v>0</v>
      </c>
      <c r="G190" s="181">
        <f t="shared" si="25"/>
        <v>0</v>
      </c>
      <c r="H190" s="100">
        <f t="shared" si="25"/>
        <v>0</v>
      </c>
      <c r="I190" s="115">
        <f t="shared" si="25"/>
        <v>580</v>
      </c>
      <c r="J190" s="100">
        <f t="shared" si="25"/>
        <v>500</v>
      </c>
      <c r="K190" s="20"/>
      <c r="L190" s="2"/>
    </row>
    <row r="191" spans="1:12" ht="23.25" customHeight="1">
      <c r="A191" s="67" t="s">
        <v>51</v>
      </c>
      <c r="B191" s="11" t="s">
        <v>33</v>
      </c>
      <c r="C191" s="11" t="s">
        <v>399</v>
      </c>
      <c r="D191" s="11" t="s">
        <v>40</v>
      </c>
      <c r="E191" s="29" t="s">
        <v>41</v>
      </c>
      <c r="F191" s="100"/>
      <c r="G191" s="105"/>
      <c r="H191" s="105"/>
      <c r="I191" s="115">
        <v>580</v>
      </c>
      <c r="J191" s="100">
        <v>500</v>
      </c>
      <c r="K191" s="20"/>
      <c r="L191" s="2"/>
    </row>
    <row r="192" spans="1:12" ht="12.75">
      <c r="A192" s="67" t="s">
        <v>51</v>
      </c>
      <c r="B192" s="16" t="s">
        <v>62</v>
      </c>
      <c r="C192" s="16"/>
      <c r="D192" s="16"/>
      <c r="E192" s="31" t="s">
        <v>64</v>
      </c>
      <c r="F192" s="101">
        <f>F193+F217+F262</f>
        <v>17756.84</v>
      </c>
      <c r="G192" s="182" t="e">
        <f>G193+G217+G262</f>
        <v>#REF!</v>
      </c>
      <c r="H192" s="101" t="e">
        <f>H193+H217+H262</f>
        <v>#REF!</v>
      </c>
      <c r="I192" s="191">
        <f>I193+I217+I262</f>
        <v>8385.7</v>
      </c>
      <c r="J192" s="101">
        <f>J193+J217+J262</f>
        <v>8471.9</v>
      </c>
      <c r="K192" s="20"/>
      <c r="L192" s="2"/>
    </row>
    <row r="193" spans="1:12" ht="12.75">
      <c r="A193" s="67" t="s">
        <v>51</v>
      </c>
      <c r="B193" s="16" t="s">
        <v>63</v>
      </c>
      <c r="C193" s="16"/>
      <c r="D193" s="16"/>
      <c r="E193" s="31" t="s">
        <v>65</v>
      </c>
      <c r="F193" s="101">
        <f>F194+F209+F203</f>
        <v>496.1</v>
      </c>
      <c r="G193" s="182" t="e">
        <f>G194+G209+G203</f>
        <v>#REF!</v>
      </c>
      <c r="H193" s="101" t="e">
        <f>H194+H209+H203</f>
        <v>#REF!</v>
      </c>
      <c r="I193" s="191">
        <f>I194+I209+I203</f>
        <v>235.7</v>
      </c>
      <c r="J193" s="101">
        <f>J194+J209+J203</f>
        <v>238.89999999999998</v>
      </c>
      <c r="K193" s="20"/>
      <c r="L193" s="2"/>
    </row>
    <row r="194" spans="1:12" ht="33.75">
      <c r="A194" s="67" t="s">
        <v>51</v>
      </c>
      <c r="B194" s="16" t="s">
        <v>63</v>
      </c>
      <c r="C194" s="16" t="s">
        <v>231</v>
      </c>
      <c r="D194" s="16"/>
      <c r="E194" s="31" t="s">
        <v>375</v>
      </c>
      <c r="F194" s="101">
        <f>F195</f>
        <v>424.5</v>
      </c>
      <c r="G194" s="182" t="e">
        <f aca="true" t="shared" si="26" ref="G194:J196">G195</f>
        <v>#REF!</v>
      </c>
      <c r="H194" s="101" t="e">
        <f t="shared" si="26"/>
        <v>#REF!</v>
      </c>
      <c r="I194" s="191">
        <f t="shared" si="26"/>
        <v>135.7</v>
      </c>
      <c r="J194" s="101">
        <f t="shared" si="26"/>
        <v>135.7</v>
      </c>
      <c r="K194" s="20"/>
      <c r="L194" s="2"/>
    </row>
    <row r="195" spans="1:12" ht="12.75">
      <c r="A195" s="67" t="s">
        <v>51</v>
      </c>
      <c r="B195" s="16" t="s">
        <v>63</v>
      </c>
      <c r="C195" s="16" t="s">
        <v>232</v>
      </c>
      <c r="D195" s="16"/>
      <c r="E195" s="131" t="s">
        <v>101</v>
      </c>
      <c r="F195" s="101">
        <f>F196</f>
        <v>424.5</v>
      </c>
      <c r="G195" s="182" t="e">
        <f t="shared" si="26"/>
        <v>#REF!</v>
      </c>
      <c r="H195" s="101" t="e">
        <f t="shared" si="26"/>
        <v>#REF!</v>
      </c>
      <c r="I195" s="191">
        <f t="shared" si="26"/>
        <v>135.7</v>
      </c>
      <c r="J195" s="101">
        <f t="shared" si="26"/>
        <v>135.7</v>
      </c>
      <c r="K195" s="20"/>
      <c r="L195" s="2"/>
    </row>
    <row r="196" spans="1:12" ht="33.75">
      <c r="A196" s="67" t="s">
        <v>51</v>
      </c>
      <c r="B196" s="11" t="s">
        <v>63</v>
      </c>
      <c r="C196" s="11" t="s">
        <v>233</v>
      </c>
      <c r="D196" s="11"/>
      <c r="E196" s="28" t="s">
        <v>67</v>
      </c>
      <c r="F196" s="100">
        <f>F197</f>
        <v>424.5</v>
      </c>
      <c r="G196" s="181" t="e">
        <f t="shared" si="26"/>
        <v>#REF!</v>
      </c>
      <c r="H196" s="100" t="e">
        <f t="shared" si="26"/>
        <v>#REF!</v>
      </c>
      <c r="I196" s="115">
        <f t="shared" si="26"/>
        <v>135.7</v>
      </c>
      <c r="J196" s="100">
        <f t="shared" si="26"/>
        <v>135.7</v>
      </c>
      <c r="K196" s="20"/>
      <c r="L196" s="2"/>
    </row>
    <row r="197" spans="1:12" ht="12.75">
      <c r="A197" s="67" t="s">
        <v>51</v>
      </c>
      <c r="B197" s="11" t="s">
        <v>63</v>
      </c>
      <c r="C197" s="11" t="s">
        <v>234</v>
      </c>
      <c r="D197" s="11"/>
      <c r="E197" s="28" t="s">
        <v>173</v>
      </c>
      <c r="F197" s="100">
        <f>F198+F200</f>
        <v>424.5</v>
      </c>
      <c r="G197" s="181" t="e">
        <f>G198+G200</f>
        <v>#REF!</v>
      </c>
      <c r="H197" s="100" t="e">
        <f>H198+H200</f>
        <v>#REF!</v>
      </c>
      <c r="I197" s="115">
        <f>I198+I200</f>
        <v>135.7</v>
      </c>
      <c r="J197" s="100">
        <f>J198+J200</f>
        <v>135.7</v>
      </c>
      <c r="K197" s="20"/>
      <c r="L197" s="2"/>
    </row>
    <row r="198" spans="1:12" ht="37.5" customHeight="1">
      <c r="A198" s="67" t="s">
        <v>51</v>
      </c>
      <c r="B198" s="11" t="s">
        <v>63</v>
      </c>
      <c r="C198" s="11" t="s">
        <v>235</v>
      </c>
      <c r="D198" s="11"/>
      <c r="E198" s="46" t="s">
        <v>102</v>
      </c>
      <c r="F198" s="100">
        <f>F199</f>
        <v>272.4</v>
      </c>
      <c r="G198" s="181" t="e">
        <f>G199</f>
        <v>#REF!</v>
      </c>
      <c r="H198" s="100" t="e">
        <f>H199</f>
        <v>#REF!</v>
      </c>
      <c r="I198" s="115">
        <f>I199</f>
        <v>0</v>
      </c>
      <c r="J198" s="100">
        <f>J199</f>
        <v>0</v>
      </c>
      <c r="K198" s="20"/>
      <c r="L198" s="2"/>
    </row>
    <row r="199" spans="1:12" ht="22.5">
      <c r="A199" s="67" t="s">
        <v>51</v>
      </c>
      <c r="B199" s="11" t="s">
        <v>63</v>
      </c>
      <c r="C199" s="11" t="s">
        <v>235</v>
      </c>
      <c r="D199" s="11" t="s">
        <v>40</v>
      </c>
      <c r="E199" s="29" t="s">
        <v>41</v>
      </c>
      <c r="F199" s="100">
        <f>135+33+6+34.2+34.2+30</f>
        <v>272.4</v>
      </c>
      <c r="G199" s="113" t="e">
        <f>#REF!</f>
        <v>#REF!</v>
      </c>
      <c r="H199" s="106" t="e">
        <f>#REF!</f>
        <v>#REF!</v>
      </c>
      <c r="I199" s="115"/>
      <c r="J199" s="100"/>
      <c r="K199" s="20">
        <v>30</v>
      </c>
      <c r="L199" s="2"/>
    </row>
    <row r="200" spans="1:12" ht="33.75">
      <c r="A200" s="67" t="s">
        <v>51</v>
      </c>
      <c r="B200" s="11" t="s">
        <v>63</v>
      </c>
      <c r="C200" s="11" t="s">
        <v>238</v>
      </c>
      <c r="D200" s="11"/>
      <c r="E200" s="97" t="s">
        <v>163</v>
      </c>
      <c r="F200" s="100">
        <f>F201+F202</f>
        <v>152.1</v>
      </c>
      <c r="G200" s="181" t="e">
        <f>G201+G202</f>
        <v>#REF!</v>
      </c>
      <c r="H200" s="100" t="e">
        <f>H201+H202</f>
        <v>#REF!</v>
      </c>
      <c r="I200" s="115">
        <f>I201+I202</f>
        <v>135.7</v>
      </c>
      <c r="J200" s="100">
        <f>J201+J202</f>
        <v>135.7</v>
      </c>
      <c r="K200" s="20"/>
      <c r="L200" s="2"/>
    </row>
    <row r="201" spans="1:12" ht="22.5">
      <c r="A201" s="67" t="s">
        <v>51</v>
      </c>
      <c r="B201" s="11" t="s">
        <v>63</v>
      </c>
      <c r="C201" s="11" t="s">
        <v>238</v>
      </c>
      <c r="D201" s="11" t="s">
        <v>40</v>
      </c>
      <c r="E201" s="29" t="s">
        <v>343</v>
      </c>
      <c r="F201" s="100">
        <f>135.7+16.4</f>
        <v>152.1</v>
      </c>
      <c r="G201" s="113"/>
      <c r="H201" s="106"/>
      <c r="I201" s="115">
        <v>135.7</v>
      </c>
      <c r="J201" s="100">
        <v>135.7</v>
      </c>
      <c r="K201" s="20">
        <v>16.4</v>
      </c>
      <c r="L201" s="2"/>
    </row>
    <row r="202" spans="1:12" ht="12.75">
      <c r="A202" s="67" t="s">
        <v>51</v>
      </c>
      <c r="B202" s="11" t="s">
        <v>63</v>
      </c>
      <c r="C202" s="11" t="s">
        <v>238</v>
      </c>
      <c r="D202" s="11" t="s">
        <v>43</v>
      </c>
      <c r="E202" s="29" t="s">
        <v>44</v>
      </c>
      <c r="F202" s="100"/>
      <c r="G202" s="113" t="e">
        <f>#REF!</f>
        <v>#REF!</v>
      </c>
      <c r="H202" s="106" t="e">
        <f>#REF!</f>
        <v>#REF!</v>
      </c>
      <c r="I202" s="115"/>
      <c r="J202" s="100"/>
      <c r="K202" s="20"/>
      <c r="L202" s="2"/>
    </row>
    <row r="203" spans="1:12" ht="22.5" hidden="1">
      <c r="A203" s="67" t="s">
        <v>51</v>
      </c>
      <c r="B203" s="16" t="s">
        <v>63</v>
      </c>
      <c r="C203" s="16" t="s">
        <v>174</v>
      </c>
      <c r="D203" s="11"/>
      <c r="E203" s="31" t="s">
        <v>339</v>
      </c>
      <c r="F203" s="101">
        <f aca="true" t="shared" si="27" ref="F203:J206">F204</f>
        <v>0</v>
      </c>
      <c r="G203" s="182">
        <f t="shared" si="27"/>
        <v>0</v>
      </c>
      <c r="H203" s="101">
        <f t="shared" si="27"/>
        <v>0</v>
      </c>
      <c r="I203" s="191">
        <f t="shared" si="27"/>
        <v>0</v>
      </c>
      <c r="J203" s="101">
        <f t="shared" si="27"/>
        <v>0</v>
      </c>
      <c r="K203" s="20"/>
      <c r="L203" s="2"/>
    </row>
    <row r="204" spans="1:12" ht="32.25" hidden="1">
      <c r="A204" s="67" t="s">
        <v>51</v>
      </c>
      <c r="B204" s="16" t="s">
        <v>63</v>
      </c>
      <c r="C204" s="16" t="s">
        <v>358</v>
      </c>
      <c r="D204" s="16"/>
      <c r="E204" s="131" t="s">
        <v>369</v>
      </c>
      <c r="F204" s="101">
        <f t="shared" si="27"/>
        <v>0</v>
      </c>
      <c r="G204" s="182">
        <f t="shared" si="27"/>
        <v>0</v>
      </c>
      <c r="H204" s="101">
        <f t="shared" si="27"/>
        <v>0</v>
      </c>
      <c r="I204" s="191">
        <f t="shared" si="27"/>
        <v>0</v>
      </c>
      <c r="J204" s="101">
        <f t="shared" si="27"/>
        <v>0</v>
      </c>
      <c r="K204" s="20"/>
      <c r="L204" s="2"/>
    </row>
    <row r="205" spans="1:12" ht="36.75" customHeight="1" hidden="1">
      <c r="A205" s="67" t="s">
        <v>51</v>
      </c>
      <c r="B205" s="11" t="s">
        <v>63</v>
      </c>
      <c r="C205" s="11" t="s">
        <v>359</v>
      </c>
      <c r="D205" s="11"/>
      <c r="E205" s="29" t="s">
        <v>368</v>
      </c>
      <c r="F205" s="100">
        <f t="shared" si="27"/>
        <v>0</v>
      </c>
      <c r="G205" s="181">
        <f t="shared" si="27"/>
        <v>0</v>
      </c>
      <c r="H205" s="100">
        <f t="shared" si="27"/>
        <v>0</v>
      </c>
      <c r="I205" s="115">
        <f t="shared" si="27"/>
        <v>0</v>
      </c>
      <c r="J205" s="100">
        <f t="shared" si="27"/>
        <v>0</v>
      </c>
      <c r="K205" s="20"/>
      <c r="L205" s="2"/>
    </row>
    <row r="206" spans="1:12" ht="12.75" hidden="1">
      <c r="A206" s="67" t="s">
        <v>51</v>
      </c>
      <c r="B206" s="11" t="s">
        <v>63</v>
      </c>
      <c r="C206" s="11" t="s">
        <v>361</v>
      </c>
      <c r="D206" s="11"/>
      <c r="E206" s="28" t="s">
        <v>173</v>
      </c>
      <c r="F206" s="100">
        <f t="shared" si="27"/>
        <v>0</v>
      </c>
      <c r="G206" s="181">
        <f t="shared" si="27"/>
        <v>0</v>
      </c>
      <c r="H206" s="100">
        <f t="shared" si="27"/>
        <v>0</v>
      </c>
      <c r="I206" s="115">
        <f t="shared" si="27"/>
        <v>0</v>
      </c>
      <c r="J206" s="100">
        <f t="shared" si="27"/>
        <v>0</v>
      </c>
      <c r="K206" s="20"/>
      <c r="L206" s="2"/>
    </row>
    <row r="207" spans="1:12" ht="12.75" hidden="1">
      <c r="A207" s="67" t="s">
        <v>51</v>
      </c>
      <c r="B207" s="11" t="s">
        <v>63</v>
      </c>
      <c r="C207" s="11" t="s">
        <v>362</v>
      </c>
      <c r="D207" s="11"/>
      <c r="E207" s="29" t="s">
        <v>360</v>
      </c>
      <c r="F207" s="100">
        <f>F208</f>
        <v>0</v>
      </c>
      <c r="G207" s="181">
        <f>G208</f>
        <v>0</v>
      </c>
      <c r="H207" s="100">
        <f>H208</f>
        <v>0</v>
      </c>
      <c r="I207" s="115">
        <f>I208</f>
        <v>0</v>
      </c>
      <c r="J207" s="100">
        <f>J208</f>
        <v>0</v>
      </c>
      <c r="K207" s="20"/>
      <c r="L207" s="2"/>
    </row>
    <row r="208" spans="1:12" ht="22.5" hidden="1">
      <c r="A208" s="67" t="s">
        <v>51</v>
      </c>
      <c r="B208" s="11" t="s">
        <v>63</v>
      </c>
      <c r="C208" s="11" t="s">
        <v>362</v>
      </c>
      <c r="D208" s="11" t="s">
        <v>60</v>
      </c>
      <c r="E208" s="28" t="s">
        <v>279</v>
      </c>
      <c r="F208" s="100"/>
      <c r="G208" s="105"/>
      <c r="H208" s="115"/>
      <c r="I208" s="115"/>
      <c r="J208" s="100"/>
      <c r="K208" s="20"/>
      <c r="L208" s="2"/>
    </row>
    <row r="209" spans="1:12" ht="45">
      <c r="A209" s="67" t="s">
        <v>51</v>
      </c>
      <c r="B209" s="16" t="s">
        <v>63</v>
      </c>
      <c r="C209" s="16" t="s">
        <v>302</v>
      </c>
      <c r="D209" s="16"/>
      <c r="E209" s="31" t="s">
        <v>393</v>
      </c>
      <c r="F209" s="101">
        <f>F210</f>
        <v>71.6</v>
      </c>
      <c r="G209" s="182">
        <f aca="true" t="shared" si="28" ref="G209:J211">G210</f>
        <v>0</v>
      </c>
      <c r="H209" s="101">
        <f t="shared" si="28"/>
        <v>0</v>
      </c>
      <c r="I209" s="191">
        <f t="shared" si="28"/>
        <v>100</v>
      </c>
      <c r="J209" s="101">
        <f t="shared" si="28"/>
        <v>103.2</v>
      </c>
      <c r="K209" s="20"/>
      <c r="L209" s="2"/>
    </row>
    <row r="210" spans="1:12" ht="32.25">
      <c r="A210" s="67" t="s">
        <v>51</v>
      </c>
      <c r="B210" s="16" t="s">
        <v>63</v>
      </c>
      <c r="C210" s="16" t="s">
        <v>303</v>
      </c>
      <c r="D210" s="16"/>
      <c r="E210" s="131" t="s">
        <v>394</v>
      </c>
      <c r="F210" s="101">
        <f>F211</f>
        <v>71.6</v>
      </c>
      <c r="G210" s="182">
        <f t="shared" si="28"/>
        <v>0</v>
      </c>
      <c r="H210" s="101">
        <f t="shared" si="28"/>
        <v>0</v>
      </c>
      <c r="I210" s="191">
        <f t="shared" si="28"/>
        <v>100</v>
      </c>
      <c r="J210" s="101">
        <f t="shared" si="28"/>
        <v>103.2</v>
      </c>
      <c r="K210" s="20"/>
      <c r="L210" s="2"/>
    </row>
    <row r="211" spans="1:12" ht="22.5">
      <c r="A211" s="67" t="s">
        <v>51</v>
      </c>
      <c r="B211" s="11" t="s">
        <v>63</v>
      </c>
      <c r="C211" s="11" t="s">
        <v>304</v>
      </c>
      <c r="D211" s="11"/>
      <c r="E211" s="28" t="s">
        <v>296</v>
      </c>
      <c r="F211" s="100">
        <f>F212</f>
        <v>71.6</v>
      </c>
      <c r="G211" s="181">
        <f t="shared" si="28"/>
        <v>0</v>
      </c>
      <c r="H211" s="100">
        <f t="shared" si="28"/>
        <v>0</v>
      </c>
      <c r="I211" s="115">
        <f t="shared" si="28"/>
        <v>100</v>
      </c>
      <c r="J211" s="100">
        <f t="shared" si="28"/>
        <v>103.2</v>
      </c>
      <c r="K211" s="20"/>
      <c r="L211" s="2"/>
    </row>
    <row r="212" spans="1:12" ht="12.75">
      <c r="A212" s="67" t="s">
        <v>51</v>
      </c>
      <c r="B212" s="11" t="s">
        <v>63</v>
      </c>
      <c r="C212" s="11" t="s">
        <v>305</v>
      </c>
      <c r="D212" s="11"/>
      <c r="E212" s="28" t="s">
        <v>173</v>
      </c>
      <c r="F212" s="100">
        <f>F213+F215</f>
        <v>71.6</v>
      </c>
      <c r="G212" s="181">
        <f>G213+G215</f>
        <v>0</v>
      </c>
      <c r="H212" s="100">
        <f>H213+H215</f>
        <v>0</v>
      </c>
      <c r="I212" s="115">
        <f>I213+I215</f>
        <v>100</v>
      </c>
      <c r="J212" s="100">
        <f>J213+J215</f>
        <v>103.2</v>
      </c>
      <c r="K212" s="20"/>
      <c r="L212" s="2"/>
    </row>
    <row r="213" spans="1:12" ht="22.5">
      <c r="A213" s="67" t="s">
        <v>51</v>
      </c>
      <c r="B213" s="11" t="s">
        <v>63</v>
      </c>
      <c r="C213" s="11" t="s">
        <v>306</v>
      </c>
      <c r="D213" s="11"/>
      <c r="E213" s="46" t="s">
        <v>297</v>
      </c>
      <c r="F213" s="100">
        <f>F214</f>
        <v>0</v>
      </c>
      <c r="G213" s="181">
        <f>G214</f>
        <v>0</v>
      </c>
      <c r="H213" s="100">
        <f>H214</f>
        <v>0</v>
      </c>
      <c r="I213" s="115">
        <f>I214</f>
        <v>0</v>
      </c>
      <c r="J213" s="100">
        <f>J214</f>
        <v>0</v>
      </c>
      <c r="K213" s="20"/>
      <c r="L213" s="2"/>
    </row>
    <row r="214" spans="1:12" ht="22.5">
      <c r="A214" s="67" t="s">
        <v>51</v>
      </c>
      <c r="B214" s="11" t="s">
        <v>63</v>
      </c>
      <c r="C214" s="11" t="s">
        <v>306</v>
      </c>
      <c r="D214" s="11" t="s">
        <v>40</v>
      </c>
      <c r="E214" s="29" t="s">
        <v>41</v>
      </c>
      <c r="F214" s="100"/>
      <c r="G214" s="113"/>
      <c r="H214" s="105"/>
      <c r="I214" s="115"/>
      <c r="J214" s="100"/>
      <c r="K214" s="20"/>
      <c r="L214" s="2"/>
    </row>
    <row r="215" spans="1:12" ht="12.75">
      <c r="A215" s="67" t="s">
        <v>51</v>
      </c>
      <c r="B215" s="11" t="s">
        <v>63</v>
      </c>
      <c r="C215" s="11" t="s">
        <v>308</v>
      </c>
      <c r="D215" s="11"/>
      <c r="E215" s="46" t="s">
        <v>377</v>
      </c>
      <c r="F215" s="100">
        <f>F216</f>
        <v>71.6</v>
      </c>
      <c r="G215" s="181">
        <f>G216</f>
        <v>0</v>
      </c>
      <c r="H215" s="100">
        <f>H216</f>
        <v>0</v>
      </c>
      <c r="I215" s="115">
        <f>I216</f>
        <v>100</v>
      </c>
      <c r="J215" s="100">
        <f>J216</f>
        <v>103.2</v>
      </c>
      <c r="K215" s="20"/>
      <c r="L215" s="2"/>
    </row>
    <row r="216" spans="1:12" ht="22.5">
      <c r="A216" s="67" t="s">
        <v>51</v>
      </c>
      <c r="B216" s="11" t="s">
        <v>63</v>
      </c>
      <c r="C216" s="11" t="s">
        <v>308</v>
      </c>
      <c r="D216" s="11" t="s">
        <v>40</v>
      </c>
      <c r="E216" s="29" t="s">
        <v>41</v>
      </c>
      <c r="F216" s="100">
        <f>108-36.4</f>
        <v>71.6</v>
      </c>
      <c r="G216" s="113"/>
      <c r="H216" s="105"/>
      <c r="I216" s="115">
        <v>100</v>
      </c>
      <c r="J216" s="100">
        <v>103.2</v>
      </c>
      <c r="K216" s="20">
        <v>-36.4</v>
      </c>
      <c r="L216" s="2"/>
    </row>
    <row r="217" spans="1:12" ht="11.25" customHeight="1">
      <c r="A217" s="67" t="s">
        <v>51</v>
      </c>
      <c r="B217" s="16" t="s">
        <v>68</v>
      </c>
      <c r="C217" s="16"/>
      <c r="D217" s="11"/>
      <c r="E217" s="31" t="s">
        <v>69</v>
      </c>
      <c r="F217" s="101">
        <f>F218+F229</f>
        <v>2749.3499999999995</v>
      </c>
      <c r="G217" s="182" t="e">
        <f>G218+G229</f>
        <v>#REF!</v>
      </c>
      <c r="H217" s="101" t="e">
        <f>H218+H229</f>
        <v>#REF!</v>
      </c>
      <c r="I217" s="191">
        <f>I218+I229</f>
        <v>1400</v>
      </c>
      <c r="J217" s="101">
        <f>J218+J229</f>
        <v>2400</v>
      </c>
      <c r="K217" s="38"/>
      <c r="L217" s="2"/>
    </row>
    <row r="218" spans="1:12" ht="33.75">
      <c r="A218" s="67" t="s">
        <v>51</v>
      </c>
      <c r="B218" s="16" t="s">
        <v>68</v>
      </c>
      <c r="C218" s="16" t="s">
        <v>231</v>
      </c>
      <c r="D218" s="16"/>
      <c r="E218" s="31" t="s">
        <v>375</v>
      </c>
      <c r="F218" s="101">
        <f aca="true" t="shared" si="29" ref="F218:J220">F219</f>
        <v>0</v>
      </c>
      <c r="G218" s="182" t="e">
        <f t="shared" si="29"/>
        <v>#REF!</v>
      </c>
      <c r="H218" s="101" t="e">
        <f t="shared" si="29"/>
        <v>#REF!</v>
      </c>
      <c r="I218" s="191">
        <f t="shared" si="29"/>
        <v>100</v>
      </c>
      <c r="J218" s="101">
        <f t="shared" si="29"/>
        <v>100</v>
      </c>
      <c r="K218" s="36"/>
      <c r="L218" s="2"/>
    </row>
    <row r="219" spans="1:12" ht="27.75" customHeight="1">
      <c r="A219" s="67" t="s">
        <v>51</v>
      </c>
      <c r="B219" s="16" t="s">
        <v>68</v>
      </c>
      <c r="C219" s="16" t="s">
        <v>243</v>
      </c>
      <c r="D219" s="16"/>
      <c r="E219" s="131" t="s">
        <v>108</v>
      </c>
      <c r="F219" s="101">
        <f t="shared" si="29"/>
        <v>0</v>
      </c>
      <c r="G219" s="182" t="e">
        <f t="shared" si="29"/>
        <v>#REF!</v>
      </c>
      <c r="H219" s="101" t="e">
        <f t="shared" si="29"/>
        <v>#REF!</v>
      </c>
      <c r="I219" s="191">
        <f t="shared" si="29"/>
        <v>100</v>
      </c>
      <c r="J219" s="101">
        <f t="shared" si="29"/>
        <v>100</v>
      </c>
      <c r="K219" s="20"/>
      <c r="L219" s="2"/>
    </row>
    <row r="220" spans="1:12" ht="26.25" customHeight="1">
      <c r="A220" s="67" t="s">
        <v>51</v>
      </c>
      <c r="B220" s="11" t="s">
        <v>68</v>
      </c>
      <c r="C220" s="11" t="s">
        <v>244</v>
      </c>
      <c r="D220" s="11"/>
      <c r="E220" s="48" t="s">
        <v>78</v>
      </c>
      <c r="F220" s="100">
        <f t="shared" si="29"/>
        <v>0</v>
      </c>
      <c r="G220" s="181" t="e">
        <f t="shared" si="29"/>
        <v>#REF!</v>
      </c>
      <c r="H220" s="100" t="e">
        <f t="shared" si="29"/>
        <v>#REF!</v>
      </c>
      <c r="I220" s="115">
        <f t="shared" si="29"/>
        <v>100</v>
      </c>
      <c r="J220" s="100">
        <f t="shared" si="29"/>
        <v>100</v>
      </c>
      <c r="K220" s="20"/>
      <c r="L220" s="2"/>
    </row>
    <row r="221" spans="1:12" ht="13.5" customHeight="1">
      <c r="A221" s="67" t="s">
        <v>51</v>
      </c>
      <c r="B221" s="11" t="s">
        <v>68</v>
      </c>
      <c r="C221" s="11" t="s">
        <v>245</v>
      </c>
      <c r="D221" s="11"/>
      <c r="E221" s="28" t="s">
        <v>173</v>
      </c>
      <c r="F221" s="100">
        <f>F222+F225+F227</f>
        <v>0</v>
      </c>
      <c r="G221" s="181" t="e">
        <f>G222+G225+G227</f>
        <v>#REF!</v>
      </c>
      <c r="H221" s="100" t="e">
        <f>H222+H225+H227</f>
        <v>#REF!</v>
      </c>
      <c r="I221" s="115">
        <f>I222+I225+I227</f>
        <v>100</v>
      </c>
      <c r="J221" s="100">
        <f>J222+J225+J227</f>
        <v>100</v>
      </c>
      <c r="K221" s="20"/>
      <c r="L221" s="2"/>
    </row>
    <row r="222" spans="1:12" ht="13.5" customHeight="1">
      <c r="A222" s="67" t="s">
        <v>51</v>
      </c>
      <c r="B222" s="11" t="s">
        <v>68</v>
      </c>
      <c r="C222" s="11" t="s">
        <v>391</v>
      </c>
      <c r="D222" s="11"/>
      <c r="E222" s="46" t="s">
        <v>392</v>
      </c>
      <c r="F222" s="100">
        <f>F223+F224</f>
        <v>0</v>
      </c>
      <c r="G222" s="181" t="e">
        <f>G223+G224</f>
        <v>#REF!</v>
      </c>
      <c r="H222" s="100" t="e">
        <f>H223+H224</f>
        <v>#REF!</v>
      </c>
      <c r="I222" s="115">
        <f>I223+I224</f>
        <v>0</v>
      </c>
      <c r="J222" s="100">
        <f>J223+J224</f>
        <v>0</v>
      </c>
      <c r="K222" s="20"/>
      <c r="L222" s="2"/>
    </row>
    <row r="223" spans="1:12" ht="25.5" customHeight="1">
      <c r="A223" s="67" t="s">
        <v>51</v>
      </c>
      <c r="B223" s="11" t="s">
        <v>68</v>
      </c>
      <c r="C223" s="11" t="s">
        <v>391</v>
      </c>
      <c r="D223" s="11" t="s">
        <v>40</v>
      </c>
      <c r="E223" s="29" t="s">
        <v>41</v>
      </c>
      <c r="F223" s="100">
        <f>61.7-61.7</f>
        <v>0</v>
      </c>
      <c r="G223" s="113" t="e">
        <f>#REF!</f>
        <v>#REF!</v>
      </c>
      <c r="H223" s="106" t="e">
        <f>#REF!</f>
        <v>#REF!</v>
      </c>
      <c r="I223" s="115"/>
      <c r="J223" s="100"/>
      <c r="K223" s="20">
        <v>-61.7</v>
      </c>
      <c r="L223" s="2"/>
    </row>
    <row r="224" spans="1:12" ht="22.5">
      <c r="A224" s="67" t="s">
        <v>51</v>
      </c>
      <c r="B224" s="11" t="s">
        <v>68</v>
      </c>
      <c r="C224" s="11" t="s">
        <v>391</v>
      </c>
      <c r="D224" s="11" t="s">
        <v>60</v>
      </c>
      <c r="E224" s="28" t="s">
        <v>279</v>
      </c>
      <c r="F224" s="100">
        <f>2881-2881</f>
        <v>0</v>
      </c>
      <c r="G224" s="105"/>
      <c r="H224" s="105"/>
      <c r="I224" s="115"/>
      <c r="J224" s="100"/>
      <c r="K224" s="20">
        <v>-2881</v>
      </c>
      <c r="L224" s="2"/>
    </row>
    <row r="225" spans="1:12" ht="22.5">
      <c r="A225" s="67" t="s">
        <v>51</v>
      </c>
      <c r="B225" s="11" t="s">
        <v>68</v>
      </c>
      <c r="C225" s="11" t="s">
        <v>389</v>
      </c>
      <c r="D225" s="11"/>
      <c r="E225" s="46" t="s">
        <v>390</v>
      </c>
      <c r="F225" s="100">
        <f>F226</f>
        <v>0</v>
      </c>
      <c r="G225" s="181">
        <f>G226</f>
        <v>0</v>
      </c>
      <c r="H225" s="100">
        <f>H226</f>
        <v>0</v>
      </c>
      <c r="I225" s="115">
        <f>I226</f>
        <v>100</v>
      </c>
      <c r="J225" s="100">
        <f>J226</f>
        <v>100</v>
      </c>
      <c r="K225" s="20"/>
      <c r="L225" s="2"/>
    </row>
    <row r="226" spans="1:12" ht="22.5">
      <c r="A226" s="67" t="s">
        <v>51</v>
      </c>
      <c r="B226" s="11" t="s">
        <v>68</v>
      </c>
      <c r="C226" s="11" t="s">
        <v>389</v>
      </c>
      <c r="D226" s="11" t="s">
        <v>40</v>
      </c>
      <c r="E226" s="29" t="s">
        <v>41</v>
      </c>
      <c r="F226" s="100">
        <f>200-200</f>
        <v>0</v>
      </c>
      <c r="G226" s="105"/>
      <c r="H226" s="105"/>
      <c r="I226" s="115">
        <v>100</v>
      </c>
      <c r="J226" s="100">
        <v>100</v>
      </c>
      <c r="K226" s="20"/>
      <c r="L226" s="2"/>
    </row>
    <row r="227" spans="1:12" ht="12.75">
      <c r="A227" s="67" t="s">
        <v>51</v>
      </c>
      <c r="B227" s="11" t="s">
        <v>68</v>
      </c>
      <c r="C227" s="11" t="s">
        <v>411</v>
      </c>
      <c r="D227" s="11"/>
      <c r="E227" s="46" t="s">
        <v>410</v>
      </c>
      <c r="F227" s="100">
        <f>F228</f>
        <v>0</v>
      </c>
      <c r="G227" s="181">
        <f>G228</f>
        <v>0</v>
      </c>
      <c r="H227" s="100">
        <f>H228</f>
        <v>0</v>
      </c>
      <c r="I227" s="115">
        <f>I228</f>
        <v>0</v>
      </c>
      <c r="J227" s="100">
        <f>J228</f>
        <v>0</v>
      </c>
      <c r="K227" s="20"/>
      <c r="L227" s="2"/>
    </row>
    <row r="228" spans="1:12" ht="22.5">
      <c r="A228" s="67" t="s">
        <v>51</v>
      </c>
      <c r="B228" s="11" t="s">
        <v>68</v>
      </c>
      <c r="C228" s="11" t="s">
        <v>411</v>
      </c>
      <c r="D228" s="11" t="s">
        <v>40</v>
      </c>
      <c r="E228" s="29" t="s">
        <v>41</v>
      </c>
      <c r="F228" s="100">
        <f>60-60</f>
        <v>0</v>
      </c>
      <c r="G228" s="105"/>
      <c r="H228" s="105"/>
      <c r="I228" s="115"/>
      <c r="J228" s="100"/>
      <c r="K228" s="20">
        <v>-60</v>
      </c>
      <c r="L228" s="2"/>
    </row>
    <row r="229" spans="1:12" ht="22.5">
      <c r="A229" s="67" t="s">
        <v>51</v>
      </c>
      <c r="B229" s="16" t="s">
        <v>68</v>
      </c>
      <c r="C229" s="16" t="s">
        <v>246</v>
      </c>
      <c r="D229" s="16"/>
      <c r="E229" s="88" t="s">
        <v>376</v>
      </c>
      <c r="F229" s="101">
        <f>F230</f>
        <v>2749.3499999999995</v>
      </c>
      <c r="G229" s="182" t="e">
        <f>G230</f>
        <v>#REF!</v>
      </c>
      <c r="H229" s="101" t="e">
        <f>H230</f>
        <v>#REF!</v>
      </c>
      <c r="I229" s="191">
        <f>I230</f>
        <v>1300</v>
      </c>
      <c r="J229" s="101">
        <f>J230</f>
        <v>2300</v>
      </c>
      <c r="K229" s="20"/>
      <c r="L229" s="2"/>
    </row>
    <row r="230" spans="1:12" ht="12.75">
      <c r="A230" s="67" t="s">
        <v>51</v>
      </c>
      <c r="B230" s="16" t="s">
        <v>68</v>
      </c>
      <c r="C230" s="16" t="s">
        <v>247</v>
      </c>
      <c r="D230" s="16"/>
      <c r="E230" s="131" t="s">
        <v>129</v>
      </c>
      <c r="F230" s="101">
        <f>F231+F240+F250</f>
        <v>2749.3499999999995</v>
      </c>
      <c r="G230" s="182" t="e">
        <f>G231+G240+G250</f>
        <v>#REF!</v>
      </c>
      <c r="H230" s="101" t="e">
        <f>H231+H240+H250</f>
        <v>#REF!</v>
      </c>
      <c r="I230" s="191">
        <f>I231+I240+I250</f>
        <v>1300</v>
      </c>
      <c r="J230" s="101">
        <f>J231+J240+J250</f>
        <v>2300</v>
      </c>
      <c r="K230" s="20"/>
      <c r="L230" s="2"/>
    </row>
    <row r="231" spans="1:12" ht="22.5" hidden="1">
      <c r="A231" s="67" t="s">
        <v>51</v>
      </c>
      <c r="B231" s="11" t="s">
        <v>68</v>
      </c>
      <c r="C231" s="11" t="s">
        <v>248</v>
      </c>
      <c r="D231" s="11"/>
      <c r="E231" s="28" t="s">
        <v>161</v>
      </c>
      <c r="F231" s="100">
        <f>F232</f>
        <v>0</v>
      </c>
      <c r="G231" s="181">
        <f>G232</f>
        <v>0</v>
      </c>
      <c r="H231" s="100">
        <f>H232</f>
        <v>0</v>
      </c>
      <c r="I231" s="115">
        <f>I232</f>
        <v>0</v>
      </c>
      <c r="J231" s="100">
        <f>J232</f>
        <v>0</v>
      </c>
      <c r="K231" s="20"/>
      <c r="L231" s="2"/>
    </row>
    <row r="232" spans="1:12" ht="12.75" hidden="1">
      <c r="A232" s="67" t="s">
        <v>51</v>
      </c>
      <c r="B232" s="11" t="s">
        <v>68</v>
      </c>
      <c r="C232" s="11" t="s">
        <v>249</v>
      </c>
      <c r="D232" s="11"/>
      <c r="E232" s="28" t="s">
        <v>173</v>
      </c>
      <c r="F232" s="100">
        <f>F233+F235+F237</f>
        <v>0</v>
      </c>
      <c r="G232" s="181">
        <f>G233+G235+G237</f>
        <v>0</v>
      </c>
      <c r="H232" s="100">
        <f>H233+H235+H237</f>
        <v>0</v>
      </c>
      <c r="I232" s="115">
        <f>I233+I235+I237</f>
        <v>0</v>
      </c>
      <c r="J232" s="100">
        <f>J233+J235+J237</f>
        <v>0</v>
      </c>
      <c r="K232" s="20"/>
      <c r="L232" s="2"/>
    </row>
    <row r="233" spans="1:12" ht="27.75" customHeight="1" hidden="1">
      <c r="A233" s="67" t="s">
        <v>51</v>
      </c>
      <c r="B233" s="11" t="s">
        <v>68</v>
      </c>
      <c r="C233" s="11" t="s">
        <v>250</v>
      </c>
      <c r="D233" s="11"/>
      <c r="E233" s="83" t="s">
        <v>157</v>
      </c>
      <c r="F233" s="100">
        <f>F234</f>
        <v>0</v>
      </c>
      <c r="G233" s="181">
        <f>G234</f>
        <v>0</v>
      </c>
      <c r="H233" s="100">
        <f>H234</f>
        <v>0</v>
      </c>
      <c r="I233" s="115">
        <f>I234</f>
        <v>0</v>
      </c>
      <c r="J233" s="100">
        <f>J234</f>
        <v>0</v>
      </c>
      <c r="K233" s="20"/>
      <c r="L233" s="2"/>
    </row>
    <row r="234" spans="1:12" ht="22.5" hidden="1">
      <c r="A234" s="67" t="s">
        <v>51</v>
      </c>
      <c r="B234" s="11" t="s">
        <v>68</v>
      </c>
      <c r="C234" s="11" t="s">
        <v>250</v>
      </c>
      <c r="D234" s="11" t="s">
        <v>40</v>
      </c>
      <c r="E234" s="29" t="s">
        <v>343</v>
      </c>
      <c r="F234" s="100"/>
      <c r="G234" s="181">
        <f>100+50+1200-1200-150</f>
        <v>0</v>
      </c>
      <c r="H234" s="100">
        <f>100+50+1200-1200-150</f>
        <v>0</v>
      </c>
      <c r="I234" s="115"/>
      <c r="J234" s="100"/>
      <c r="K234" s="20"/>
      <c r="L234" s="2"/>
    </row>
    <row r="235" spans="1:12" ht="26.25" customHeight="1" hidden="1">
      <c r="A235" s="67" t="s">
        <v>51</v>
      </c>
      <c r="B235" s="11" t="s">
        <v>68</v>
      </c>
      <c r="C235" s="11" t="s">
        <v>310</v>
      </c>
      <c r="D235" s="11"/>
      <c r="E235" s="46" t="s">
        <v>311</v>
      </c>
      <c r="F235" s="100">
        <f>F236</f>
        <v>0</v>
      </c>
      <c r="G235" s="181">
        <f>G236</f>
        <v>0</v>
      </c>
      <c r="H235" s="100">
        <f>H236</f>
        <v>0</v>
      </c>
      <c r="I235" s="115">
        <f>I236</f>
        <v>0</v>
      </c>
      <c r="J235" s="100">
        <f>J236</f>
        <v>0</v>
      </c>
      <c r="K235" s="20"/>
      <c r="L235" s="2"/>
    </row>
    <row r="236" spans="1:12" ht="22.5" hidden="1">
      <c r="A236" s="67" t="s">
        <v>51</v>
      </c>
      <c r="B236" s="11" t="s">
        <v>68</v>
      </c>
      <c r="C236" s="11" t="s">
        <v>310</v>
      </c>
      <c r="D236" s="11" t="s">
        <v>40</v>
      </c>
      <c r="E236" s="29" t="s">
        <v>343</v>
      </c>
      <c r="F236" s="100"/>
      <c r="G236" s="113"/>
      <c r="H236" s="105"/>
      <c r="I236" s="115"/>
      <c r="J236" s="100"/>
      <c r="K236" s="20"/>
      <c r="L236" s="2"/>
    </row>
    <row r="237" spans="1:12" ht="22.5" hidden="1">
      <c r="A237" s="67" t="s">
        <v>51</v>
      </c>
      <c r="B237" s="11" t="s">
        <v>68</v>
      </c>
      <c r="C237" s="11" t="s">
        <v>317</v>
      </c>
      <c r="D237" s="11"/>
      <c r="E237" s="28" t="s">
        <v>319</v>
      </c>
      <c r="F237" s="100">
        <f>F238</f>
        <v>0</v>
      </c>
      <c r="G237" s="181">
        <f aca="true" t="shared" si="30" ref="G237:J238">G238</f>
        <v>0</v>
      </c>
      <c r="H237" s="100">
        <f t="shared" si="30"/>
        <v>0</v>
      </c>
      <c r="I237" s="115">
        <f t="shared" si="30"/>
        <v>0</v>
      </c>
      <c r="J237" s="100">
        <f t="shared" si="30"/>
        <v>0</v>
      </c>
      <c r="K237" s="20"/>
      <c r="L237" s="2"/>
    </row>
    <row r="238" spans="1:12" ht="12.75" hidden="1">
      <c r="A238" s="67" t="s">
        <v>51</v>
      </c>
      <c r="B238" s="11" t="s">
        <v>68</v>
      </c>
      <c r="C238" s="11" t="s">
        <v>318</v>
      </c>
      <c r="D238" s="11"/>
      <c r="E238" s="28" t="s">
        <v>49</v>
      </c>
      <c r="F238" s="100">
        <f>F239</f>
        <v>0</v>
      </c>
      <c r="G238" s="181">
        <f t="shared" si="30"/>
        <v>0</v>
      </c>
      <c r="H238" s="100">
        <f t="shared" si="30"/>
        <v>0</v>
      </c>
      <c r="I238" s="115">
        <f t="shared" si="30"/>
        <v>0</v>
      </c>
      <c r="J238" s="100">
        <f t="shared" si="30"/>
        <v>0</v>
      </c>
      <c r="K238" s="20"/>
      <c r="L238" s="2"/>
    </row>
    <row r="239" spans="1:12" ht="22.5" hidden="1">
      <c r="A239" s="67" t="s">
        <v>51</v>
      </c>
      <c r="B239" s="11" t="s">
        <v>68</v>
      </c>
      <c r="C239" s="11" t="s">
        <v>318</v>
      </c>
      <c r="D239" s="11" t="s">
        <v>40</v>
      </c>
      <c r="E239" s="29" t="s">
        <v>41</v>
      </c>
      <c r="F239" s="100"/>
      <c r="G239" s="113"/>
      <c r="H239" s="105"/>
      <c r="I239" s="115"/>
      <c r="J239" s="100"/>
      <c r="K239" s="20"/>
      <c r="L239" s="2"/>
    </row>
    <row r="240" spans="1:12" ht="12.75" hidden="1">
      <c r="A240" s="67" t="s">
        <v>51</v>
      </c>
      <c r="B240" s="11" t="s">
        <v>68</v>
      </c>
      <c r="C240" s="11" t="s">
        <v>251</v>
      </c>
      <c r="D240" s="11"/>
      <c r="E240" s="59" t="s">
        <v>162</v>
      </c>
      <c r="F240" s="116">
        <f>F241</f>
        <v>0</v>
      </c>
      <c r="G240" s="197" t="e">
        <f>G241</f>
        <v>#REF!</v>
      </c>
      <c r="H240" s="116" t="e">
        <f>H241</f>
        <v>#REF!</v>
      </c>
      <c r="I240" s="119">
        <f>I241</f>
        <v>0</v>
      </c>
      <c r="J240" s="116">
        <f>J241</f>
        <v>0</v>
      </c>
      <c r="K240" s="20"/>
      <c r="L240" s="2"/>
    </row>
    <row r="241" spans="1:12" ht="12.75" hidden="1">
      <c r="A241" s="67" t="s">
        <v>51</v>
      </c>
      <c r="B241" s="11" t="s">
        <v>68</v>
      </c>
      <c r="C241" s="11" t="s">
        <v>252</v>
      </c>
      <c r="D241" s="11"/>
      <c r="E241" s="28" t="s">
        <v>173</v>
      </c>
      <c r="F241" s="116">
        <f>F242+F244+F247</f>
        <v>0</v>
      </c>
      <c r="G241" s="197" t="e">
        <f>G242+G244+G247</f>
        <v>#REF!</v>
      </c>
      <c r="H241" s="116" t="e">
        <f>H242+H244+H247</f>
        <v>#REF!</v>
      </c>
      <c r="I241" s="119">
        <f>I242+I244+I247</f>
        <v>0</v>
      </c>
      <c r="J241" s="116">
        <f>J242+J244+J247</f>
        <v>0</v>
      </c>
      <c r="K241" s="20"/>
      <c r="L241" s="2"/>
    </row>
    <row r="242" spans="1:12" ht="12.75" hidden="1">
      <c r="A242" s="67" t="s">
        <v>51</v>
      </c>
      <c r="B242" s="11" t="s">
        <v>68</v>
      </c>
      <c r="C242" s="11" t="s">
        <v>253</v>
      </c>
      <c r="D242" s="11"/>
      <c r="E242" s="48" t="s">
        <v>280</v>
      </c>
      <c r="F242" s="116">
        <f>F243</f>
        <v>0</v>
      </c>
      <c r="G242" s="197" t="e">
        <f>G243</f>
        <v>#REF!</v>
      </c>
      <c r="H242" s="116" t="e">
        <f>H243</f>
        <v>#REF!</v>
      </c>
      <c r="I242" s="119">
        <f>I243</f>
        <v>0</v>
      </c>
      <c r="J242" s="116">
        <f>J243</f>
        <v>0</v>
      </c>
      <c r="K242" s="20"/>
      <c r="L242" s="2"/>
    </row>
    <row r="243" spans="1:12" ht="22.5" hidden="1">
      <c r="A243" s="67" t="s">
        <v>51</v>
      </c>
      <c r="B243" s="11" t="s">
        <v>68</v>
      </c>
      <c r="C243" s="11" t="s">
        <v>253</v>
      </c>
      <c r="D243" s="11" t="s">
        <v>60</v>
      </c>
      <c r="E243" s="28" t="s">
        <v>279</v>
      </c>
      <c r="F243" s="116"/>
      <c r="G243" s="117" t="e">
        <f>#REF!</f>
        <v>#REF!</v>
      </c>
      <c r="H243" s="118" t="e">
        <f>#REF!</f>
        <v>#REF!</v>
      </c>
      <c r="I243" s="119"/>
      <c r="J243" s="116"/>
      <c r="K243" s="20"/>
      <c r="L243" s="2"/>
    </row>
    <row r="244" spans="1:12" ht="22.5" hidden="1">
      <c r="A244" s="67" t="s">
        <v>51</v>
      </c>
      <c r="B244" s="11" t="s">
        <v>68</v>
      </c>
      <c r="C244" s="11" t="s">
        <v>254</v>
      </c>
      <c r="D244" s="11"/>
      <c r="E244" s="28" t="s">
        <v>166</v>
      </c>
      <c r="F244" s="116">
        <f>F245</f>
        <v>0</v>
      </c>
      <c r="G244" s="117" t="e">
        <f>G246</f>
        <v>#REF!</v>
      </c>
      <c r="H244" s="119" t="e">
        <f>H246</f>
        <v>#REF!</v>
      </c>
      <c r="I244" s="119"/>
      <c r="J244" s="116"/>
      <c r="K244" s="20"/>
      <c r="L244" s="2"/>
    </row>
    <row r="245" spans="1:12" ht="12.75" hidden="1">
      <c r="A245" s="67" t="s">
        <v>51</v>
      </c>
      <c r="B245" s="11" t="s">
        <v>68</v>
      </c>
      <c r="C245" s="11" t="s">
        <v>255</v>
      </c>
      <c r="D245" s="11"/>
      <c r="E245" s="28" t="s">
        <v>49</v>
      </c>
      <c r="F245" s="116">
        <f>F246</f>
        <v>0</v>
      </c>
      <c r="G245" s="117"/>
      <c r="H245" s="119"/>
      <c r="I245" s="119"/>
      <c r="J245" s="116"/>
      <c r="K245" s="20"/>
      <c r="L245" s="2"/>
    </row>
    <row r="246" spans="1:12" ht="22.5" hidden="1">
      <c r="A246" s="67" t="s">
        <v>51</v>
      </c>
      <c r="B246" s="11" t="s">
        <v>68</v>
      </c>
      <c r="C246" s="11" t="s">
        <v>255</v>
      </c>
      <c r="D246" s="11" t="s">
        <v>40</v>
      </c>
      <c r="E246" s="29" t="s">
        <v>41</v>
      </c>
      <c r="F246" s="116"/>
      <c r="G246" s="117" t="e">
        <f>#REF!</f>
        <v>#REF!</v>
      </c>
      <c r="H246" s="119" t="e">
        <f>#REF!</f>
        <v>#REF!</v>
      </c>
      <c r="I246" s="119"/>
      <c r="J246" s="116"/>
      <c r="K246" s="20"/>
      <c r="L246" s="2"/>
    </row>
    <row r="247" spans="1:12" ht="22.5" hidden="1">
      <c r="A247" s="67" t="s">
        <v>51</v>
      </c>
      <c r="B247" s="11" t="s">
        <v>68</v>
      </c>
      <c r="C247" s="11" t="s">
        <v>256</v>
      </c>
      <c r="D247" s="11"/>
      <c r="E247" s="28" t="s">
        <v>167</v>
      </c>
      <c r="F247" s="116">
        <f>F248</f>
        <v>0</v>
      </c>
      <c r="G247" s="117" t="e">
        <f>G249</f>
        <v>#REF!</v>
      </c>
      <c r="H247" s="119" t="e">
        <f>H249</f>
        <v>#REF!</v>
      </c>
      <c r="I247" s="119"/>
      <c r="J247" s="116"/>
      <c r="K247" s="20"/>
      <c r="L247" s="2"/>
    </row>
    <row r="248" spans="1:12" ht="12.75" hidden="1">
      <c r="A248" s="67" t="s">
        <v>51</v>
      </c>
      <c r="B248" s="11" t="s">
        <v>68</v>
      </c>
      <c r="C248" s="11" t="s">
        <v>257</v>
      </c>
      <c r="D248" s="11"/>
      <c r="E248" s="28" t="s">
        <v>49</v>
      </c>
      <c r="F248" s="116">
        <f>F249</f>
        <v>0</v>
      </c>
      <c r="G248" s="117"/>
      <c r="H248" s="119"/>
      <c r="I248" s="119"/>
      <c r="J248" s="116"/>
      <c r="K248" s="20"/>
      <c r="L248" s="2"/>
    </row>
    <row r="249" spans="1:12" ht="12.75" hidden="1">
      <c r="A249" s="67" t="s">
        <v>51</v>
      </c>
      <c r="B249" s="11" t="s">
        <v>68</v>
      </c>
      <c r="C249" s="11" t="s">
        <v>257</v>
      </c>
      <c r="D249" s="11" t="s">
        <v>60</v>
      </c>
      <c r="E249" s="28" t="s">
        <v>61</v>
      </c>
      <c r="F249" s="116"/>
      <c r="G249" s="117" t="e">
        <f>#REF!</f>
        <v>#REF!</v>
      </c>
      <c r="H249" s="119" t="e">
        <f>#REF!</f>
        <v>#REF!</v>
      </c>
      <c r="I249" s="119"/>
      <c r="J249" s="116"/>
      <c r="K249" s="20"/>
      <c r="L249" s="2"/>
    </row>
    <row r="250" spans="1:12" ht="22.5">
      <c r="A250" s="67" t="s">
        <v>51</v>
      </c>
      <c r="B250" s="11" t="s">
        <v>68</v>
      </c>
      <c r="C250" s="11" t="s">
        <v>258</v>
      </c>
      <c r="D250" s="11"/>
      <c r="E250" s="48" t="s">
        <v>263</v>
      </c>
      <c r="F250" s="100">
        <f>F254+F251+F257</f>
        <v>2749.3499999999995</v>
      </c>
      <c r="G250" s="181" t="e">
        <f>G254+G251+G257</f>
        <v>#REF!</v>
      </c>
      <c r="H250" s="100" t="e">
        <f>H254+H251+H257</f>
        <v>#REF!</v>
      </c>
      <c r="I250" s="115">
        <f>I254+I251+I257</f>
        <v>1300</v>
      </c>
      <c r="J250" s="100">
        <f>J254+J251+J257</f>
        <v>2300</v>
      </c>
      <c r="K250" s="20"/>
      <c r="L250" s="2"/>
    </row>
    <row r="251" spans="1:12" ht="12.75">
      <c r="A251" s="67" t="s">
        <v>51</v>
      </c>
      <c r="B251" s="11" t="s">
        <v>68</v>
      </c>
      <c r="C251" s="11" t="s">
        <v>413</v>
      </c>
      <c r="D251" s="11"/>
      <c r="E251" s="28" t="s">
        <v>173</v>
      </c>
      <c r="F251" s="100">
        <f aca="true" t="shared" si="31" ref="F251:J252">F252</f>
        <v>237</v>
      </c>
      <c r="G251" s="181">
        <f t="shared" si="31"/>
        <v>0</v>
      </c>
      <c r="H251" s="100">
        <f t="shared" si="31"/>
        <v>0</v>
      </c>
      <c r="I251" s="115">
        <f t="shared" si="31"/>
        <v>0</v>
      </c>
      <c r="J251" s="100">
        <f t="shared" si="31"/>
        <v>0</v>
      </c>
      <c r="K251" s="20"/>
      <c r="L251" s="2"/>
    </row>
    <row r="252" spans="1:12" ht="22.5">
      <c r="A252" s="67" t="s">
        <v>51</v>
      </c>
      <c r="B252" s="11" t="s">
        <v>68</v>
      </c>
      <c r="C252" s="11" t="s">
        <v>414</v>
      </c>
      <c r="D252" s="11"/>
      <c r="E252" s="46" t="s">
        <v>415</v>
      </c>
      <c r="F252" s="100">
        <f t="shared" si="31"/>
        <v>237</v>
      </c>
      <c r="G252" s="181">
        <f t="shared" si="31"/>
        <v>0</v>
      </c>
      <c r="H252" s="100">
        <f t="shared" si="31"/>
        <v>0</v>
      </c>
      <c r="I252" s="115">
        <f t="shared" si="31"/>
        <v>0</v>
      </c>
      <c r="J252" s="100">
        <f t="shared" si="31"/>
        <v>0</v>
      </c>
      <c r="K252" s="20"/>
      <c r="L252" s="2"/>
    </row>
    <row r="253" spans="1:12" ht="22.5">
      <c r="A253" s="67" t="s">
        <v>51</v>
      </c>
      <c r="B253" s="11" t="s">
        <v>68</v>
      </c>
      <c r="C253" s="11" t="s">
        <v>414</v>
      </c>
      <c r="D253" s="11" t="s">
        <v>40</v>
      </c>
      <c r="E253" s="29" t="s">
        <v>41</v>
      </c>
      <c r="F253" s="100">
        <f>235+2</f>
        <v>237</v>
      </c>
      <c r="G253" s="181"/>
      <c r="H253" s="100"/>
      <c r="I253" s="115"/>
      <c r="J253" s="100"/>
      <c r="K253" s="20">
        <v>2</v>
      </c>
      <c r="L253" s="2"/>
    </row>
    <row r="254" spans="1:12" ht="47.25" customHeight="1">
      <c r="A254" s="67" t="s">
        <v>51</v>
      </c>
      <c r="B254" s="11" t="s">
        <v>68</v>
      </c>
      <c r="C254" s="11" t="s">
        <v>341</v>
      </c>
      <c r="D254" s="11"/>
      <c r="E254" s="28" t="s">
        <v>333</v>
      </c>
      <c r="F254" s="100">
        <f aca="true" t="shared" si="32" ref="F254:J255">F255</f>
        <v>1291.1999999999996</v>
      </c>
      <c r="G254" s="181" t="e">
        <f t="shared" si="32"/>
        <v>#REF!</v>
      </c>
      <c r="H254" s="100" t="e">
        <f t="shared" si="32"/>
        <v>#REF!</v>
      </c>
      <c r="I254" s="115">
        <f t="shared" si="32"/>
        <v>1300</v>
      </c>
      <c r="J254" s="100">
        <f t="shared" si="32"/>
        <v>2300</v>
      </c>
      <c r="K254" s="20"/>
      <c r="L254" s="2"/>
    </row>
    <row r="255" spans="1:12" ht="27.75" customHeight="1">
      <c r="A255" s="67" t="s">
        <v>51</v>
      </c>
      <c r="B255" s="11" t="s">
        <v>68</v>
      </c>
      <c r="C255" s="11" t="s">
        <v>342</v>
      </c>
      <c r="D255" s="11"/>
      <c r="E255" s="46" t="s">
        <v>334</v>
      </c>
      <c r="F255" s="100">
        <f t="shared" si="32"/>
        <v>1291.1999999999996</v>
      </c>
      <c r="G255" s="181" t="e">
        <f t="shared" si="32"/>
        <v>#REF!</v>
      </c>
      <c r="H255" s="100" t="e">
        <f t="shared" si="32"/>
        <v>#REF!</v>
      </c>
      <c r="I255" s="115">
        <f t="shared" si="32"/>
        <v>1300</v>
      </c>
      <c r="J255" s="100">
        <f t="shared" si="32"/>
        <v>2300</v>
      </c>
      <c r="K255" s="20"/>
      <c r="L255" s="2"/>
    </row>
    <row r="256" spans="1:12" ht="22.5">
      <c r="A256" s="67" t="s">
        <v>51</v>
      </c>
      <c r="B256" s="11" t="s">
        <v>68</v>
      </c>
      <c r="C256" s="11" t="s">
        <v>342</v>
      </c>
      <c r="D256" s="11" t="s">
        <v>40</v>
      </c>
      <c r="E256" s="29" t="s">
        <v>343</v>
      </c>
      <c r="F256" s="100">
        <f>800+1733.14722+99.6-120.4-1221.14722</f>
        <v>1291.1999999999996</v>
      </c>
      <c r="G256" s="113" t="e">
        <f>#REF!</f>
        <v>#REF!</v>
      </c>
      <c r="H256" s="115" t="e">
        <f>#REF!</f>
        <v>#REF!</v>
      </c>
      <c r="I256" s="115">
        <v>1300</v>
      </c>
      <c r="J256" s="100">
        <v>2300</v>
      </c>
      <c r="K256" s="180"/>
      <c r="L256" s="2"/>
    </row>
    <row r="257" spans="1:12" ht="24.75" customHeight="1">
      <c r="A257" s="67" t="s">
        <v>137</v>
      </c>
      <c r="B257" s="11" t="s">
        <v>68</v>
      </c>
      <c r="C257" s="11" t="s">
        <v>430</v>
      </c>
      <c r="D257" s="11"/>
      <c r="E257" s="28" t="s">
        <v>269</v>
      </c>
      <c r="F257" s="100">
        <f>F258+F260</f>
        <v>1221.15</v>
      </c>
      <c r="G257" s="181">
        <f>G258+G260</f>
        <v>0</v>
      </c>
      <c r="H257" s="100">
        <f>H258+H260</f>
        <v>0</v>
      </c>
      <c r="I257" s="115">
        <f>I258+I260</f>
        <v>0</v>
      </c>
      <c r="J257" s="100">
        <f>J258+J260</f>
        <v>0</v>
      </c>
      <c r="K257" s="20"/>
      <c r="L257" s="2"/>
    </row>
    <row r="258" spans="1:12" ht="35.25" customHeight="1">
      <c r="A258" s="67" t="s">
        <v>426</v>
      </c>
      <c r="B258" s="11" t="s">
        <v>68</v>
      </c>
      <c r="C258" s="11" t="s">
        <v>431</v>
      </c>
      <c r="D258" s="11"/>
      <c r="E258" s="46" t="s">
        <v>433</v>
      </c>
      <c r="F258" s="100">
        <f>F259</f>
        <v>1201.15</v>
      </c>
      <c r="G258" s="181">
        <f>G259</f>
        <v>0</v>
      </c>
      <c r="H258" s="100">
        <f>H259</f>
        <v>0</v>
      </c>
      <c r="I258" s="115">
        <f>I259</f>
        <v>0</v>
      </c>
      <c r="J258" s="100">
        <f>J259</f>
        <v>0</v>
      </c>
      <c r="K258" s="20"/>
      <c r="L258" s="2"/>
    </row>
    <row r="259" spans="1:12" ht="24" customHeight="1">
      <c r="A259" s="67" t="s">
        <v>427</v>
      </c>
      <c r="B259" s="11" t="s">
        <v>68</v>
      </c>
      <c r="C259" s="11" t="s">
        <v>431</v>
      </c>
      <c r="D259" s="11" t="s">
        <v>40</v>
      </c>
      <c r="E259" s="29" t="s">
        <v>343</v>
      </c>
      <c r="F259" s="100">
        <v>1201.15</v>
      </c>
      <c r="G259" s="105"/>
      <c r="H259" s="115"/>
      <c r="I259" s="115"/>
      <c r="J259" s="100"/>
      <c r="K259" s="20"/>
      <c r="L259" s="2"/>
    </row>
    <row r="260" spans="1:12" ht="48" customHeight="1">
      <c r="A260" s="67" t="s">
        <v>428</v>
      </c>
      <c r="B260" s="11" t="s">
        <v>68</v>
      </c>
      <c r="C260" s="11" t="s">
        <v>432</v>
      </c>
      <c r="D260" s="11"/>
      <c r="E260" s="46" t="s">
        <v>434</v>
      </c>
      <c r="F260" s="100">
        <f>F261</f>
        <v>20</v>
      </c>
      <c r="G260" s="181">
        <f>G261</f>
        <v>0</v>
      </c>
      <c r="H260" s="100">
        <f>H261</f>
        <v>0</v>
      </c>
      <c r="I260" s="115">
        <f>I261</f>
        <v>0</v>
      </c>
      <c r="J260" s="100">
        <f>J261</f>
        <v>0</v>
      </c>
      <c r="K260" s="20"/>
      <c r="L260" s="2"/>
    </row>
    <row r="261" spans="1:12" ht="27" customHeight="1">
      <c r="A261" s="67" t="s">
        <v>429</v>
      </c>
      <c r="B261" s="11" t="s">
        <v>68</v>
      </c>
      <c r="C261" s="11" t="s">
        <v>432</v>
      </c>
      <c r="D261" s="11" t="s">
        <v>40</v>
      </c>
      <c r="E261" s="29" t="s">
        <v>343</v>
      </c>
      <c r="F261" s="100">
        <f>10+10</f>
        <v>20</v>
      </c>
      <c r="G261" s="105"/>
      <c r="H261" s="115"/>
      <c r="I261" s="115"/>
      <c r="J261" s="100"/>
      <c r="K261" s="20"/>
      <c r="L261" s="2"/>
    </row>
    <row r="262" spans="1:12" ht="12.75">
      <c r="A262" s="67" t="s">
        <v>51</v>
      </c>
      <c r="B262" s="16" t="s">
        <v>70</v>
      </c>
      <c r="C262" s="16"/>
      <c r="D262" s="11"/>
      <c r="E262" s="31" t="s">
        <v>71</v>
      </c>
      <c r="F262" s="101">
        <f>F323</f>
        <v>14511.39</v>
      </c>
      <c r="G262" s="182">
        <f>G323</f>
        <v>0</v>
      </c>
      <c r="H262" s="101">
        <f>H323</f>
        <v>0</v>
      </c>
      <c r="I262" s="191">
        <f>I323</f>
        <v>6750</v>
      </c>
      <c r="J262" s="101">
        <f>J323</f>
        <v>5833</v>
      </c>
      <c r="K262" s="39"/>
      <c r="L262" s="2"/>
    </row>
    <row r="263" spans="1:12" ht="33.75" hidden="1">
      <c r="A263" s="67" t="s">
        <v>51</v>
      </c>
      <c r="B263" s="16" t="s">
        <v>70</v>
      </c>
      <c r="C263" s="16" t="s">
        <v>46</v>
      </c>
      <c r="D263" s="16"/>
      <c r="E263" s="31" t="s">
        <v>153</v>
      </c>
      <c r="F263" s="101">
        <f aca="true" t="shared" si="33" ref="F263:H269">F264</f>
        <v>0</v>
      </c>
      <c r="G263" s="114">
        <f t="shared" si="33"/>
        <v>0</v>
      </c>
      <c r="H263" s="103">
        <f t="shared" si="33"/>
        <v>0</v>
      </c>
      <c r="I263" s="191"/>
      <c r="J263" s="101"/>
      <c r="K263" s="20"/>
      <c r="L263" s="2"/>
    </row>
    <row r="264" spans="1:12" ht="12.75" hidden="1">
      <c r="A264" s="67" t="s">
        <v>51</v>
      </c>
      <c r="B264" s="11" t="s">
        <v>70</v>
      </c>
      <c r="C264" s="11" t="s">
        <v>73</v>
      </c>
      <c r="D264" s="11"/>
      <c r="E264" s="46" t="s">
        <v>74</v>
      </c>
      <c r="F264" s="100">
        <f>F265+F283+F279</f>
        <v>0</v>
      </c>
      <c r="G264" s="113">
        <f>G265+G283+G279</f>
        <v>0</v>
      </c>
      <c r="H264" s="106">
        <f>H265+H283+H279</f>
        <v>0</v>
      </c>
      <c r="I264" s="115"/>
      <c r="J264" s="100"/>
      <c r="K264" s="20"/>
      <c r="L264" s="2"/>
    </row>
    <row r="265" spans="1:12" ht="12.75" hidden="1">
      <c r="A265" s="67" t="s">
        <v>51</v>
      </c>
      <c r="B265" s="11" t="s">
        <v>70</v>
      </c>
      <c r="C265" s="11" t="s">
        <v>75</v>
      </c>
      <c r="D265" s="11"/>
      <c r="E265" s="28" t="s">
        <v>49</v>
      </c>
      <c r="F265" s="100">
        <f t="shared" si="33"/>
        <v>0</v>
      </c>
      <c r="G265" s="113">
        <f t="shared" si="33"/>
        <v>0</v>
      </c>
      <c r="H265" s="106">
        <f t="shared" si="33"/>
        <v>0</v>
      </c>
      <c r="I265" s="115"/>
      <c r="J265" s="100"/>
      <c r="K265" s="20"/>
      <c r="L265" s="2"/>
    </row>
    <row r="266" spans="1:12" ht="12.75" hidden="1">
      <c r="A266" s="67" t="s">
        <v>51</v>
      </c>
      <c r="B266" s="11" t="s">
        <v>70</v>
      </c>
      <c r="C266" s="11" t="s">
        <v>105</v>
      </c>
      <c r="D266" s="11"/>
      <c r="E266" s="28" t="s">
        <v>104</v>
      </c>
      <c r="F266" s="100">
        <f>F267+F271+F275</f>
        <v>0</v>
      </c>
      <c r="G266" s="113">
        <f>G267+G271+G275</f>
        <v>0</v>
      </c>
      <c r="H266" s="106">
        <f>H267+H271+H275</f>
        <v>0</v>
      </c>
      <c r="I266" s="115"/>
      <c r="J266" s="100"/>
      <c r="K266" s="20"/>
      <c r="L266" s="2"/>
    </row>
    <row r="267" spans="1:12" ht="22.5" hidden="1">
      <c r="A267" s="67" t="s">
        <v>51</v>
      </c>
      <c r="B267" s="11" t="s">
        <v>70</v>
      </c>
      <c r="C267" s="11" t="s">
        <v>106</v>
      </c>
      <c r="D267" s="11"/>
      <c r="E267" s="28" t="s">
        <v>107</v>
      </c>
      <c r="F267" s="100">
        <f t="shared" si="33"/>
        <v>0</v>
      </c>
      <c r="G267" s="113">
        <f t="shared" si="33"/>
        <v>0</v>
      </c>
      <c r="H267" s="106">
        <f t="shared" si="33"/>
        <v>0</v>
      </c>
      <c r="I267" s="115"/>
      <c r="J267" s="100"/>
      <c r="K267" s="20"/>
      <c r="L267" s="2"/>
    </row>
    <row r="268" spans="1:12" ht="22.5" hidden="1">
      <c r="A268" s="67" t="s">
        <v>51</v>
      </c>
      <c r="B268" s="11" t="s">
        <v>70</v>
      </c>
      <c r="C268" s="11" t="s">
        <v>106</v>
      </c>
      <c r="D268" s="11" t="s">
        <v>40</v>
      </c>
      <c r="E268" s="29" t="s">
        <v>41</v>
      </c>
      <c r="F268" s="100">
        <f t="shared" si="33"/>
        <v>0</v>
      </c>
      <c r="G268" s="113">
        <f t="shared" si="33"/>
        <v>0</v>
      </c>
      <c r="H268" s="106">
        <f t="shared" si="33"/>
        <v>0</v>
      </c>
      <c r="I268" s="115"/>
      <c r="J268" s="100"/>
      <c r="K268" s="20"/>
      <c r="L268" s="2"/>
    </row>
    <row r="269" spans="1:12" ht="22.5" hidden="1">
      <c r="A269" s="67" t="s">
        <v>51</v>
      </c>
      <c r="B269" s="11" t="s">
        <v>70</v>
      </c>
      <c r="C269" s="11" t="s">
        <v>106</v>
      </c>
      <c r="D269" s="11" t="s">
        <v>39</v>
      </c>
      <c r="E269" s="29" t="s">
        <v>42</v>
      </c>
      <c r="F269" s="100">
        <f t="shared" si="33"/>
        <v>0</v>
      </c>
      <c r="G269" s="113">
        <f t="shared" si="33"/>
        <v>0</v>
      </c>
      <c r="H269" s="106">
        <f t="shared" si="33"/>
        <v>0</v>
      </c>
      <c r="I269" s="115"/>
      <c r="J269" s="100"/>
      <c r="K269" s="20"/>
      <c r="L269" s="2"/>
    </row>
    <row r="270" spans="1:12" ht="22.5" hidden="1">
      <c r="A270" s="67" t="s">
        <v>51</v>
      </c>
      <c r="B270" s="11" t="s">
        <v>70</v>
      </c>
      <c r="C270" s="11" t="s">
        <v>106</v>
      </c>
      <c r="D270" s="11" t="s">
        <v>35</v>
      </c>
      <c r="E270" s="28" t="s">
        <v>36</v>
      </c>
      <c r="F270" s="100"/>
      <c r="G270" s="113"/>
      <c r="H270" s="106"/>
      <c r="I270" s="115"/>
      <c r="J270" s="100"/>
      <c r="K270" s="20"/>
      <c r="L270" s="2"/>
    </row>
    <row r="271" spans="1:12" ht="33.75" hidden="1">
      <c r="A271" s="67" t="s">
        <v>51</v>
      </c>
      <c r="B271" s="11" t="s">
        <v>70</v>
      </c>
      <c r="C271" s="11" t="s">
        <v>134</v>
      </c>
      <c r="D271" s="11"/>
      <c r="E271" s="28" t="s">
        <v>133</v>
      </c>
      <c r="F271" s="100">
        <f>F272</f>
        <v>0</v>
      </c>
      <c r="G271" s="113">
        <f aca="true" t="shared" si="34" ref="G271:H273">G272</f>
        <v>0</v>
      </c>
      <c r="H271" s="106">
        <f t="shared" si="34"/>
        <v>0</v>
      </c>
      <c r="I271" s="115"/>
      <c r="J271" s="100"/>
      <c r="K271" s="20"/>
      <c r="L271" s="2"/>
    </row>
    <row r="272" spans="1:12" ht="22.5" hidden="1">
      <c r="A272" s="67" t="s">
        <v>51</v>
      </c>
      <c r="B272" s="11" t="s">
        <v>70</v>
      </c>
      <c r="C272" s="11" t="s">
        <v>134</v>
      </c>
      <c r="D272" s="11" t="s">
        <v>40</v>
      </c>
      <c r="E272" s="29" t="s">
        <v>41</v>
      </c>
      <c r="F272" s="100">
        <f>F273</f>
        <v>0</v>
      </c>
      <c r="G272" s="113">
        <f t="shared" si="34"/>
        <v>0</v>
      </c>
      <c r="H272" s="106">
        <f t="shared" si="34"/>
        <v>0</v>
      </c>
      <c r="I272" s="115"/>
      <c r="J272" s="100"/>
      <c r="K272" s="20"/>
      <c r="L272" s="2"/>
    </row>
    <row r="273" spans="1:12" ht="22.5" hidden="1">
      <c r="A273" s="67" t="s">
        <v>51</v>
      </c>
      <c r="B273" s="11" t="s">
        <v>70</v>
      </c>
      <c r="C273" s="11" t="s">
        <v>134</v>
      </c>
      <c r="D273" s="11" t="s">
        <v>39</v>
      </c>
      <c r="E273" s="29" t="s">
        <v>42</v>
      </c>
      <c r="F273" s="100">
        <f>F274</f>
        <v>0</v>
      </c>
      <c r="G273" s="113">
        <f t="shared" si="34"/>
        <v>0</v>
      </c>
      <c r="H273" s="106">
        <f t="shared" si="34"/>
        <v>0</v>
      </c>
      <c r="I273" s="115"/>
      <c r="J273" s="100"/>
      <c r="K273" s="20"/>
      <c r="L273" s="2"/>
    </row>
    <row r="274" spans="1:12" ht="22.5" hidden="1">
      <c r="A274" s="67" t="s">
        <v>51</v>
      </c>
      <c r="B274" s="11" t="s">
        <v>70</v>
      </c>
      <c r="C274" s="11" t="s">
        <v>134</v>
      </c>
      <c r="D274" s="11" t="s">
        <v>35</v>
      </c>
      <c r="E274" s="28" t="s">
        <v>36</v>
      </c>
      <c r="F274" s="100"/>
      <c r="G274" s="113"/>
      <c r="H274" s="106"/>
      <c r="I274" s="115"/>
      <c r="J274" s="100"/>
      <c r="K274" s="20"/>
      <c r="L274" s="2"/>
    </row>
    <row r="275" spans="1:12" ht="12.75" hidden="1">
      <c r="A275" s="67" t="s">
        <v>51</v>
      </c>
      <c r="B275" s="11" t="s">
        <v>70</v>
      </c>
      <c r="C275" s="11" t="s">
        <v>140</v>
      </c>
      <c r="D275" s="11"/>
      <c r="E275" s="28" t="s">
        <v>141</v>
      </c>
      <c r="F275" s="100">
        <f>F276</f>
        <v>0</v>
      </c>
      <c r="G275" s="113">
        <f aca="true" t="shared" si="35" ref="G275:H277">G276</f>
        <v>0</v>
      </c>
      <c r="H275" s="106">
        <f t="shared" si="35"/>
        <v>0</v>
      </c>
      <c r="I275" s="115"/>
      <c r="J275" s="100"/>
      <c r="K275" s="20"/>
      <c r="L275" s="2"/>
    </row>
    <row r="276" spans="1:12" ht="22.5" hidden="1">
      <c r="A276" s="67" t="s">
        <v>51</v>
      </c>
      <c r="B276" s="11" t="s">
        <v>70</v>
      </c>
      <c r="C276" s="11" t="s">
        <v>140</v>
      </c>
      <c r="D276" s="11" t="s">
        <v>40</v>
      </c>
      <c r="E276" s="29" t="s">
        <v>41</v>
      </c>
      <c r="F276" s="100">
        <f>F277</f>
        <v>0</v>
      </c>
      <c r="G276" s="113">
        <f t="shared" si="35"/>
        <v>0</v>
      </c>
      <c r="H276" s="106">
        <f t="shared" si="35"/>
        <v>0</v>
      </c>
      <c r="I276" s="115"/>
      <c r="J276" s="100"/>
      <c r="K276" s="20"/>
      <c r="L276" s="2"/>
    </row>
    <row r="277" spans="1:12" ht="22.5" hidden="1">
      <c r="A277" s="67" t="s">
        <v>51</v>
      </c>
      <c r="B277" s="11" t="s">
        <v>70</v>
      </c>
      <c r="C277" s="11" t="s">
        <v>140</v>
      </c>
      <c r="D277" s="11" t="s">
        <v>39</v>
      </c>
      <c r="E277" s="29" t="s">
        <v>42</v>
      </c>
      <c r="F277" s="100">
        <f>F278</f>
        <v>0</v>
      </c>
      <c r="G277" s="113">
        <f t="shared" si="35"/>
        <v>0</v>
      </c>
      <c r="H277" s="106">
        <f t="shared" si="35"/>
        <v>0</v>
      </c>
      <c r="I277" s="115"/>
      <c r="J277" s="100"/>
      <c r="K277" s="20"/>
      <c r="L277" s="2"/>
    </row>
    <row r="278" spans="1:12" ht="22.5" hidden="1">
      <c r="A278" s="67" t="s">
        <v>51</v>
      </c>
      <c r="B278" s="11" t="s">
        <v>70</v>
      </c>
      <c r="C278" s="11" t="s">
        <v>140</v>
      </c>
      <c r="D278" s="11" t="s">
        <v>35</v>
      </c>
      <c r="E278" s="28" t="s">
        <v>36</v>
      </c>
      <c r="F278" s="100"/>
      <c r="G278" s="113"/>
      <c r="H278" s="106"/>
      <c r="I278" s="115"/>
      <c r="J278" s="100"/>
      <c r="K278" s="20"/>
      <c r="L278" s="2"/>
    </row>
    <row r="279" spans="1:12" ht="33" customHeight="1" hidden="1">
      <c r="A279" s="67" t="s">
        <v>51</v>
      </c>
      <c r="B279" s="11" t="s">
        <v>70</v>
      </c>
      <c r="C279" s="11" t="s">
        <v>159</v>
      </c>
      <c r="D279" s="11"/>
      <c r="E279" s="28" t="s">
        <v>160</v>
      </c>
      <c r="F279" s="100">
        <f aca="true" t="shared" si="36" ref="F279:H281">F280</f>
        <v>0</v>
      </c>
      <c r="G279" s="113">
        <f t="shared" si="36"/>
        <v>0</v>
      </c>
      <c r="H279" s="106">
        <f t="shared" si="36"/>
        <v>0</v>
      </c>
      <c r="I279" s="115"/>
      <c r="J279" s="100"/>
      <c r="K279" s="20"/>
      <c r="L279" s="2"/>
    </row>
    <row r="280" spans="1:12" ht="21.75" customHeight="1" hidden="1">
      <c r="A280" s="67" t="s">
        <v>51</v>
      </c>
      <c r="B280" s="11" t="s">
        <v>70</v>
      </c>
      <c r="C280" s="11" t="s">
        <v>159</v>
      </c>
      <c r="D280" s="11" t="s">
        <v>40</v>
      </c>
      <c r="E280" s="28" t="s">
        <v>41</v>
      </c>
      <c r="F280" s="100">
        <f t="shared" si="36"/>
        <v>0</v>
      </c>
      <c r="G280" s="113">
        <f t="shared" si="36"/>
        <v>0</v>
      </c>
      <c r="H280" s="106">
        <f t="shared" si="36"/>
        <v>0</v>
      </c>
      <c r="I280" s="115"/>
      <c r="J280" s="100"/>
      <c r="K280" s="20"/>
      <c r="L280" s="2"/>
    </row>
    <row r="281" spans="1:12" ht="22.5" customHeight="1" hidden="1">
      <c r="A281" s="67" t="s">
        <v>51</v>
      </c>
      <c r="B281" s="11" t="s">
        <v>70</v>
      </c>
      <c r="C281" s="11" t="s">
        <v>159</v>
      </c>
      <c r="D281" s="11" t="s">
        <v>39</v>
      </c>
      <c r="E281" s="28" t="s">
        <v>42</v>
      </c>
      <c r="F281" s="100">
        <f t="shared" si="36"/>
        <v>0</v>
      </c>
      <c r="G281" s="113">
        <f t="shared" si="36"/>
        <v>0</v>
      </c>
      <c r="H281" s="106">
        <f t="shared" si="36"/>
        <v>0</v>
      </c>
      <c r="I281" s="115"/>
      <c r="J281" s="100"/>
      <c r="K281" s="20"/>
      <c r="L281" s="2"/>
    </row>
    <row r="282" spans="1:12" ht="23.25" customHeight="1" hidden="1">
      <c r="A282" s="67" t="s">
        <v>51</v>
      </c>
      <c r="B282" s="11" t="s">
        <v>70</v>
      </c>
      <c r="C282" s="11" t="s">
        <v>159</v>
      </c>
      <c r="D282" s="11" t="s">
        <v>35</v>
      </c>
      <c r="E282" s="28" t="s">
        <v>36</v>
      </c>
      <c r="F282" s="100"/>
      <c r="G282" s="113"/>
      <c r="H282" s="106"/>
      <c r="I282" s="115"/>
      <c r="J282" s="100"/>
      <c r="K282" s="20"/>
      <c r="L282" s="2"/>
    </row>
    <row r="283" spans="1:12" ht="22.5" hidden="1">
      <c r="A283" s="67" t="s">
        <v>137</v>
      </c>
      <c r="B283" s="11" t="s">
        <v>70</v>
      </c>
      <c r="C283" s="11" t="s">
        <v>138</v>
      </c>
      <c r="D283" s="11"/>
      <c r="E283" s="28" t="s">
        <v>139</v>
      </c>
      <c r="F283" s="100">
        <f>F284</f>
        <v>0</v>
      </c>
      <c r="G283" s="113">
        <f aca="true" t="shared" si="37" ref="G283:H285">G284</f>
        <v>0</v>
      </c>
      <c r="H283" s="106">
        <f t="shared" si="37"/>
        <v>0</v>
      </c>
      <c r="I283" s="115"/>
      <c r="J283" s="100"/>
      <c r="K283" s="20"/>
      <c r="L283" s="2"/>
    </row>
    <row r="284" spans="1:12" ht="22.5" hidden="1">
      <c r="A284" s="67" t="s">
        <v>137</v>
      </c>
      <c r="B284" s="11" t="s">
        <v>70</v>
      </c>
      <c r="C284" s="11" t="s">
        <v>138</v>
      </c>
      <c r="D284" s="11" t="s">
        <v>40</v>
      </c>
      <c r="E284" s="29" t="s">
        <v>41</v>
      </c>
      <c r="F284" s="100">
        <f>F285</f>
        <v>0</v>
      </c>
      <c r="G284" s="113">
        <f t="shared" si="37"/>
        <v>0</v>
      </c>
      <c r="H284" s="106">
        <f t="shared" si="37"/>
        <v>0</v>
      </c>
      <c r="I284" s="115"/>
      <c r="J284" s="100"/>
      <c r="K284" s="20"/>
      <c r="L284" s="2"/>
    </row>
    <row r="285" spans="1:12" ht="22.5" hidden="1">
      <c r="A285" s="67" t="s">
        <v>137</v>
      </c>
      <c r="B285" s="11" t="s">
        <v>70</v>
      </c>
      <c r="C285" s="11" t="s">
        <v>138</v>
      </c>
      <c r="D285" s="11" t="s">
        <v>39</v>
      </c>
      <c r="E285" s="29" t="s">
        <v>42</v>
      </c>
      <c r="F285" s="100">
        <f>F286</f>
        <v>0</v>
      </c>
      <c r="G285" s="113">
        <f t="shared" si="37"/>
        <v>0</v>
      </c>
      <c r="H285" s="106">
        <f t="shared" si="37"/>
        <v>0</v>
      </c>
      <c r="I285" s="115"/>
      <c r="J285" s="100"/>
      <c r="K285" s="20"/>
      <c r="L285" s="2"/>
    </row>
    <row r="286" spans="1:12" ht="22.5" hidden="1">
      <c r="A286" s="67" t="s">
        <v>137</v>
      </c>
      <c r="B286" s="11" t="s">
        <v>70</v>
      </c>
      <c r="C286" s="11" t="s">
        <v>138</v>
      </c>
      <c r="D286" s="11" t="s">
        <v>35</v>
      </c>
      <c r="E286" s="28" t="s">
        <v>36</v>
      </c>
      <c r="F286" s="100"/>
      <c r="G286" s="113"/>
      <c r="H286" s="106"/>
      <c r="I286" s="115"/>
      <c r="J286" s="100"/>
      <c r="K286" s="20"/>
      <c r="L286" s="2"/>
    </row>
    <row r="287" spans="1:14" ht="33.75" hidden="1">
      <c r="A287" s="67" t="s">
        <v>51</v>
      </c>
      <c r="B287" s="16" t="s">
        <v>70</v>
      </c>
      <c r="C287" s="16" t="s">
        <v>47</v>
      </c>
      <c r="D287" s="16"/>
      <c r="E287" s="31" t="s">
        <v>149</v>
      </c>
      <c r="F287" s="101">
        <f aca="true" t="shared" si="38" ref="F287:H289">F288</f>
        <v>0</v>
      </c>
      <c r="G287" s="114">
        <f t="shared" si="38"/>
        <v>0</v>
      </c>
      <c r="H287" s="103">
        <f t="shared" si="38"/>
        <v>0</v>
      </c>
      <c r="I287" s="191"/>
      <c r="J287" s="101"/>
      <c r="K287" s="253"/>
      <c r="L287" s="253"/>
      <c r="M287" s="253"/>
      <c r="N287" s="253"/>
    </row>
    <row r="288" spans="1:12" ht="33.75" hidden="1">
      <c r="A288" s="67" t="s">
        <v>51</v>
      </c>
      <c r="B288" s="11" t="s">
        <v>70</v>
      </c>
      <c r="C288" s="11" t="s">
        <v>50</v>
      </c>
      <c r="D288" s="11"/>
      <c r="E288" s="46" t="s">
        <v>3</v>
      </c>
      <c r="F288" s="100">
        <f t="shared" si="38"/>
        <v>0</v>
      </c>
      <c r="G288" s="113">
        <f t="shared" si="38"/>
        <v>0</v>
      </c>
      <c r="H288" s="106">
        <f t="shared" si="38"/>
        <v>0</v>
      </c>
      <c r="I288" s="115"/>
      <c r="J288" s="100"/>
      <c r="K288" s="20"/>
      <c r="L288" s="2"/>
    </row>
    <row r="289" spans="1:12" ht="12.75" hidden="1">
      <c r="A289" s="67" t="s">
        <v>51</v>
      </c>
      <c r="B289" s="11" t="s">
        <v>70</v>
      </c>
      <c r="C289" s="11" t="s">
        <v>77</v>
      </c>
      <c r="D289" s="11"/>
      <c r="E289" s="28" t="s">
        <v>49</v>
      </c>
      <c r="F289" s="100">
        <f t="shared" si="38"/>
        <v>0</v>
      </c>
      <c r="G289" s="113">
        <f t="shared" si="38"/>
        <v>0</v>
      </c>
      <c r="H289" s="106">
        <f t="shared" si="38"/>
        <v>0</v>
      </c>
      <c r="I289" s="115"/>
      <c r="J289" s="100"/>
      <c r="K289" s="20"/>
      <c r="L289" s="2"/>
    </row>
    <row r="290" spans="1:12" ht="12.75" hidden="1">
      <c r="A290" s="67" t="s">
        <v>51</v>
      </c>
      <c r="B290" s="11" t="s">
        <v>70</v>
      </c>
      <c r="C290" s="11" t="s">
        <v>109</v>
      </c>
      <c r="D290" s="11"/>
      <c r="E290" s="28" t="s">
        <v>103</v>
      </c>
      <c r="F290" s="100">
        <f>F291+F295+F299+F303+F307+F311+F315+F319</f>
        <v>0</v>
      </c>
      <c r="G290" s="113">
        <f>G291+G295+G299+G303+G307+G311+G315+G319</f>
        <v>0</v>
      </c>
      <c r="H290" s="106">
        <f>H291+H295+H299+H303+H307+H311+H315+H319</f>
        <v>0</v>
      </c>
      <c r="I290" s="115"/>
      <c r="J290" s="100"/>
      <c r="K290" s="20"/>
      <c r="L290" s="2"/>
    </row>
    <row r="291" spans="1:12" ht="22.5" hidden="1">
      <c r="A291" s="67" t="s">
        <v>51</v>
      </c>
      <c r="B291" s="11" t="s">
        <v>70</v>
      </c>
      <c r="C291" s="11" t="s">
        <v>110</v>
      </c>
      <c r="D291" s="11"/>
      <c r="E291" s="28" t="s">
        <v>111</v>
      </c>
      <c r="F291" s="100">
        <f>F292</f>
        <v>0</v>
      </c>
      <c r="G291" s="113">
        <f aca="true" t="shared" si="39" ref="G291:H293">G292</f>
        <v>0</v>
      </c>
      <c r="H291" s="106">
        <f t="shared" si="39"/>
        <v>0</v>
      </c>
      <c r="I291" s="115"/>
      <c r="J291" s="100"/>
      <c r="K291" s="20"/>
      <c r="L291" s="2"/>
    </row>
    <row r="292" spans="1:12" ht="22.5" hidden="1">
      <c r="A292" s="67" t="s">
        <v>51</v>
      </c>
      <c r="B292" s="11" t="s">
        <v>70</v>
      </c>
      <c r="C292" s="11" t="s">
        <v>110</v>
      </c>
      <c r="D292" s="11" t="s">
        <v>40</v>
      </c>
      <c r="E292" s="29" t="s">
        <v>41</v>
      </c>
      <c r="F292" s="100">
        <f>F293</f>
        <v>0</v>
      </c>
      <c r="G292" s="113">
        <f t="shared" si="39"/>
        <v>0</v>
      </c>
      <c r="H292" s="106">
        <f t="shared" si="39"/>
        <v>0</v>
      </c>
      <c r="I292" s="115"/>
      <c r="J292" s="100"/>
      <c r="K292" s="20"/>
      <c r="L292" s="2"/>
    </row>
    <row r="293" spans="1:12" ht="22.5" hidden="1">
      <c r="A293" s="67" t="s">
        <v>51</v>
      </c>
      <c r="B293" s="11" t="s">
        <v>70</v>
      </c>
      <c r="C293" s="11" t="s">
        <v>110</v>
      </c>
      <c r="D293" s="11" t="s">
        <v>39</v>
      </c>
      <c r="E293" s="29" t="s">
        <v>42</v>
      </c>
      <c r="F293" s="100">
        <f>F294</f>
        <v>0</v>
      </c>
      <c r="G293" s="113">
        <f t="shared" si="39"/>
        <v>0</v>
      </c>
      <c r="H293" s="106">
        <f t="shared" si="39"/>
        <v>0</v>
      </c>
      <c r="I293" s="115"/>
      <c r="J293" s="100"/>
      <c r="K293" s="20"/>
      <c r="L293" s="2"/>
    </row>
    <row r="294" spans="1:12" ht="22.5" hidden="1">
      <c r="A294" s="67" t="s">
        <v>51</v>
      </c>
      <c r="B294" s="11" t="s">
        <v>70</v>
      </c>
      <c r="C294" s="11" t="s">
        <v>110</v>
      </c>
      <c r="D294" s="11" t="s">
        <v>35</v>
      </c>
      <c r="E294" s="28" t="s">
        <v>36</v>
      </c>
      <c r="F294" s="100">
        <v>0</v>
      </c>
      <c r="G294" s="113"/>
      <c r="H294" s="106"/>
      <c r="I294" s="115"/>
      <c r="J294" s="100"/>
      <c r="K294" s="20"/>
      <c r="L294" s="2"/>
    </row>
    <row r="295" spans="1:12" ht="12.75" hidden="1">
      <c r="A295" s="67" t="s">
        <v>51</v>
      </c>
      <c r="B295" s="11" t="s">
        <v>70</v>
      </c>
      <c r="C295" s="11" t="s">
        <v>112</v>
      </c>
      <c r="D295" s="11"/>
      <c r="E295" s="28" t="s">
        <v>113</v>
      </c>
      <c r="F295" s="100">
        <f>F296</f>
        <v>0</v>
      </c>
      <c r="G295" s="113">
        <f aca="true" t="shared" si="40" ref="G295:H297">G296</f>
        <v>0</v>
      </c>
      <c r="H295" s="106">
        <f t="shared" si="40"/>
        <v>0</v>
      </c>
      <c r="I295" s="115"/>
      <c r="J295" s="100"/>
      <c r="K295" s="20"/>
      <c r="L295" s="2"/>
    </row>
    <row r="296" spans="1:12" ht="22.5" hidden="1">
      <c r="A296" s="67" t="s">
        <v>51</v>
      </c>
      <c r="B296" s="11" t="s">
        <v>70</v>
      </c>
      <c r="C296" s="11" t="s">
        <v>112</v>
      </c>
      <c r="D296" s="11" t="s">
        <v>40</v>
      </c>
      <c r="E296" s="29" t="s">
        <v>41</v>
      </c>
      <c r="F296" s="100">
        <f>F297</f>
        <v>0</v>
      </c>
      <c r="G296" s="113">
        <f t="shared" si="40"/>
        <v>0</v>
      </c>
      <c r="H296" s="106">
        <f t="shared" si="40"/>
        <v>0</v>
      </c>
      <c r="I296" s="115"/>
      <c r="J296" s="100"/>
      <c r="K296" s="20"/>
      <c r="L296" s="2"/>
    </row>
    <row r="297" spans="1:12" ht="22.5" hidden="1">
      <c r="A297" s="67" t="s">
        <v>51</v>
      </c>
      <c r="B297" s="11" t="s">
        <v>70</v>
      </c>
      <c r="C297" s="11" t="s">
        <v>112</v>
      </c>
      <c r="D297" s="11" t="s">
        <v>39</v>
      </c>
      <c r="E297" s="29" t="s">
        <v>42</v>
      </c>
      <c r="F297" s="100">
        <f>F298</f>
        <v>0</v>
      </c>
      <c r="G297" s="113">
        <f t="shared" si="40"/>
        <v>0</v>
      </c>
      <c r="H297" s="106">
        <f t="shared" si="40"/>
        <v>0</v>
      </c>
      <c r="I297" s="115"/>
      <c r="J297" s="100"/>
      <c r="K297" s="20"/>
      <c r="L297" s="2"/>
    </row>
    <row r="298" spans="1:12" ht="22.5" hidden="1">
      <c r="A298" s="67" t="s">
        <v>51</v>
      </c>
      <c r="B298" s="11" t="s">
        <v>70</v>
      </c>
      <c r="C298" s="11" t="s">
        <v>112</v>
      </c>
      <c r="D298" s="11" t="s">
        <v>35</v>
      </c>
      <c r="E298" s="28" t="s">
        <v>36</v>
      </c>
      <c r="F298" s="100">
        <v>0</v>
      </c>
      <c r="G298" s="113"/>
      <c r="H298" s="106"/>
      <c r="I298" s="115"/>
      <c r="J298" s="100"/>
      <c r="K298" s="20"/>
      <c r="L298" s="2"/>
    </row>
    <row r="299" spans="1:12" ht="22.5" hidden="1">
      <c r="A299" s="67" t="s">
        <v>51</v>
      </c>
      <c r="B299" s="11" t="s">
        <v>70</v>
      </c>
      <c r="C299" s="11" t="s">
        <v>114</v>
      </c>
      <c r="D299" s="11"/>
      <c r="E299" s="28" t="s">
        <v>115</v>
      </c>
      <c r="F299" s="100">
        <f>F300</f>
        <v>0</v>
      </c>
      <c r="G299" s="113">
        <f aca="true" t="shared" si="41" ref="G299:H301">G300</f>
        <v>0</v>
      </c>
      <c r="H299" s="106">
        <f t="shared" si="41"/>
        <v>0</v>
      </c>
      <c r="I299" s="115"/>
      <c r="J299" s="100"/>
      <c r="K299" s="20"/>
      <c r="L299" s="2"/>
    </row>
    <row r="300" spans="1:12" ht="22.5" hidden="1">
      <c r="A300" s="67" t="s">
        <v>51</v>
      </c>
      <c r="B300" s="11" t="s">
        <v>70</v>
      </c>
      <c r="C300" s="11" t="s">
        <v>114</v>
      </c>
      <c r="D300" s="11" t="s">
        <v>40</v>
      </c>
      <c r="E300" s="29" t="s">
        <v>41</v>
      </c>
      <c r="F300" s="100">
        <f>F301</f>
        <v>0</v>
      </c>
      <c r="G300" s="113">
        <f t="shared" si="41"/>
        <v>0</v>
      </c>
      <c r="H300" s="106">
        <f t="shared" si="41"/>
        <v>0</v>
      </c>
      <c r="I300" s="115"/>
      <c r="J300" s="100"/>
      <c r="K300" s="20"/>
      <c r="L300" s="2"/>
    </row>
    <row r="301" spans="1:12" ht="22.5" hidden="1">
      <c r="A301" s="67" t="s">
        <v>51</v>
      </c>
      <c r="B301" s="11" t="s">
        <v>70</v>
      </c>
      <c r="C301" s="11" t="s">
        <v>114</v>
      </c>
      <c r="D301" s="11" t="s">
        <v>39</v>
      </c>
      <c r="E301" s="29" t="s">
        <v>42</v>
      </c>
      <c r="F301" s="100">
        <f>F302</f>
        <v>0</v>
      </c>
      <c r="G301" s="113">
        <f t="shared" si="41"/>
        <v>0</v>
      </c>
      <c r="H301" s="106">
        <f t="shared" si="41"/>
        <v>0</v>
      </c>
      <c r="I301" s="115"/>
      <c r="J301" s="100"/>
      <c r="K301" s="20"/>
      <c r="L301" s="2"/>
    </row>
    <row r="302" spans="1:12" ht="22.5" hidden="1">
      <c r="A302" s="67" t="s">
        <v>51</v>
      </c>
      <c r="B302" s="11" t="s">
        <v>70</v>
      </c>
      <c r="C302" s="11" t="s">
        <v>114</v>
      </c>
      <c r="D302" s="11" t="s">
        <v>35</v>
      </c>
      <c r="E302" s="28" t="s">
        <v>36</v>
      </c>
      <c r="F302" s="100"/>
      <c r="G302" s="113"/>
      <c r="H302" s="106"/>
      <c r="I302" s="115"/>
      <c r="J302" s="100"/>
      <c r="K302" s="20"/>
      <c r="L302" s="2"/>
    </row>
    <row r="303" spans="1:12" ht="33.75" hidden="1">
      <c r="A303" s="67" t="s">
        <v>51</v>
      </c>
      <c r="B303" s="11" t="s">
        <v>70</v>
      </c>
      <c r="C303" s="11" t="s">
        <v>116</v>
      </c>
      <c r="D303" s="11"/>
      <c r="E303" s="28" t="s">
        <v>117</v>
      </c>
      <c r="F303" s="100">
        <f>F304</f>
        <v>0</v>
      </c>
      <c r="G303" s="113">
        <f aca="true" t="shared" si="42" ref="G303:H305">G304</f>
        <v>0</v>
      </c>
      <c r="H303" s="106">
        <f t="shared" si="42"/>
        <v>0</v>
      </c>
      <c r="I303" s="115"/>
      <c r="J303" s="100"/>
      <c r="K303" s="20"/>
      <c r="L303" s="2"/>
    </row>
    <row r="304" spans="1:12" ht="22.5" hidden="1">
      <c r="A304" s="67" t="s">
        <v>51</v>
      </c>
      <c r="B304" s="11" t="s">
        <v>70</v>
      </c>
      <c r="C304" s="11" t="s">
        <v>116</v>
      </c>
      <c r="D304" s="11" t="s">
        <v>40</v>
      </c>
      <c r="E304" s="29" t="s">
        <v>41</v>
      </c>
      <c r="F304" s="100">
        <f>F305</f>
        <v>0</v>
      </c>
      <c r="G304" s="113">
        <f t="shared" si="42"/>
        <v>0</v>
      </c>
      <c r="H304" s="106">
        <f t="shared" si="42"/>
        <v>0</v>
      </c>
      <c r="I304" s="115"/>
      <c r="J304" s="100"/>
      <c r="K304" s="20"/>
      <c r="L304" s="2"/>
    </row>
    <row r="305" spans="1:12" ht="22.5" hidden="1">
      <c r="A305" s="67" t="s">
        <v>51</v>
      </c>
      <c r="B305" s="11" t="s">
        <v>70</v>
      </c>
      <c r="C305" s="11" t="s">
        <v>116</v>
      </c>
      <c r="D305" s="11" t="s">
        <v>39</v>
      </c>
      <c r="E305" s="29" t="s">
        <v>42</v>
      </c>
      <c r="F305" s="100">
        <f>F306</f>
        <v>0</v>
      </c>
      <c r="G305" s="113">
        <f t="shared" si="42"/>
        <v>0</v>
      </c>
      <c r="H305" s="106">
        <f t="shared" si="42"/>
        <v>0</v>
      </c>
      <c r="I305" s="115"/>
      <c r="J305" s="100"/>
      <c r="K305" s="20"/>
      <c r="L305" s="2"/>
    </row>
    <row r="306" spans="1:12" ht="22.5" hidden="1">
      <c r="A306" s="67" t="s">
        <v>51</v>
      </c>
      <c r="B306" s="11" t="s">
        <v>70</v>
      </c>
      <c r="C306" s="11" t="s">
        <v>116</v>
      </c>
      <c r="D306" s="11" t="s">
        <v>35</v>
      </c>
      <c r="E306" s="28" t="s">
        <v>36</v>
      </c>
      <c r="F306" s="100"/>
      <c r="G306" s="113"/>
      <c r="H306" s="106"/>
      <c r="I306" s="115"/>
      <c r="J306" s="100"/>
      <c r="K306" s="20"/>
      <c r="L306" s="2"/>
    </row>
    <row r="307" spans="1:12" ht="22.5" hidden="1">
      <c r="A307" s="67" t="s">
        <v>51</v>
      </c>
      <c r="B307" s="11" t="s">
        <v>70</v>
      </c>
      <c r="C307" s="11" t="s">
        <v>118</v>
      </c>
      <c r="D307" s="11"/>
      <c r="E307" s="28" t="s">
        <v>119</v>
      </c>
      <c r="F307" s="100">
        <f>F308</f>
        <v>0</v>
      </c>
      <c r="G307" s="113">
        <f aca="true" t="shared" si="43" ref="G307:H309">G308</f>
        <v>0</v>
      </c>
      <c r="H307" s="106">
        <f t="shared" si="43"/>
        <v>0</v>
      </c>
      <c r="I307" s="115"/>
      <c r="J307" s="100"/>
      <c r="K307" s="20"/>
      <c r="L307" s="2"/>
    </row>
    <row r="308" spans="1:12" ht="22.5" hidden="1">
      <c r="A308" s="67" t="s">
        <v>51</v>
      </c>
      <c r="B308" s="11" t="s">
        <v>70</v>
      </c>
      <c r="C308" s="11" t="s">
        <v>118</v>
      </c>
      <c r="D308" s="11" t="s">
        <v>40</v>
      </c>
      <c r="E308" s="29" t="s">
        <v>41</v>
      </c>
      <c r="F308" s="100">
        <f>F309</f>
        <v>0</v>
      </c>
      <c r="G308" s="113">
        <f t="shared" si="43"/>
        <v>0</v>
      </c>
      <c r="H308" s="106">
        <f t="shared" si="43"/>
        <v>0</v>
      </c>
      <c r="I308" s="115"/>
      <c r="J308" s="100"/>
      <c r="K308" s="20"/>
      <c r="L308" s="2"/>
    </row>
    <row r="309" spans="1:12" ht="22.5" hidden="1">
      <c r="A309" s="67" t="s">
        <v>51</v>
      </c>
      <c r="B309" s="11" t="s">
        <v>70</v>
      </c>
      <c r="C309" s="11" t="s">
        <v>118</v>
      </c>
      <c r="D309" s="11" t="s">
        <v>39</v>
      </c>
      <c r="E309" s="29" t="s">
        <v>42</v>
      </c>
      <c r="F309" s="100">
        <f>F310</f>
        <v>0</v>
      </c>
      <c r="G309" s="113">
        <f t="shared" si="43"/>
        <v>0</v>
      </c>
      <c r="H309" s="106">
        <f t="shared" si="43"/>
        <v>0</v>
      </c>
      <c r="I309" s="115"/>
      <c r="J309" s="100"/>
      <c r="K309" s="20"/>
      <c r="L309" s="2"/>
    </row>
    <row r="310" spans="1:12" ht="22.5" hidden="1">
      <c r="A310" s="67" t="s">
        <v>51</v>
      </c>
      <c r="B310" s="11" t="s">
        <v>70</v>
      </c>
      <c r="C310" s="11" t="s">
        <v>118</v>
      </c>
      <c r="D310" s="11" t="s">
        <v>35</v>
      </c>
      <c r="E310" s="28" t="s">
        <v>36</v>
      </c>
      <c r="F310" s="100"/>
      <c r="G310" s="113"/>
      <c r="H310" s="106"/>
      <c r="I310" s="115"/>
      <c r="J310" s="100"/>
      <c r="K310" s="20"/>
      <c r="L310" s="2"/>
    </row>
    <row r="311" spans="1:12" ht="22.5" hidden="1">
      <c r="A311" s="67" t="s">
        <v>51</v>
      </c>
      <c r="B311" s="11" t="s">
        <v>70</v>
      </c>
      <c r="C311" s="11" t="s">
        <v>120</v>
      </c>
      <c r="D311" s="11"/>
      <c r="E311" s="28" t="s">
        <v>121</v>
      </c>
      <c r="F311" s="100">
        <f>F312</f>
        <v>0</v>
      </c>
      <c r="G311" s="113">
        <f aca="true" t="shared" si="44" ref="G311:H313">G312</f>
        <v>0</v>
      </c>
      <c r="H311" s="106">
        <f t="shared" si="44"/>
        <v>0</v>
      </c>
      <c r="I311" s="115"/>
      <c r="J311" s="100"/>
      <c r="K311" s="20"/>
      <c r="L311" s="2"/>
    </row>
    <row r="312" spans="1:12" ht="22.5" hidden="1">
      <c r="A312" s="67" t="s">
        <v>51</v>
      </c>
      <c r="B312" s="11" t="s">
        <v>70</v>
      </c>
      <c r="C312" s="11" t="s">
        <v>120</v>
      </c>
      <c r="D312" s="11" t="s">
        <v>40</v>
      </c>
      <c r="E312" s="29" t="s">
        <v>41</v>
      </c>
      <c r="F312" s="100">
        <f>F313</f>
        <v>0</v>
      </c>
      <c r="G312" s="113">
        <f t="shared" si="44"/>
        <v>0</v>
      </c>
      <c r="H312" s="106">
        <f t="shared" si="44"/>
        <v>0</v>
      </c>
      <c r="I312" s="115"/>
      <c r="J312" s="100"/>
      <c r="K312" s="20"/>
      <c r="L312" s="2"/>
    </row>
    <row r="313" spans="1:12" ht="22.5" hidden="1">
      <c r="A313" s="67" t="s">
        <v>51</v>
      </c>
      <c r="B313" s="11" t="s">
        <v>70</v>
      </c>
      <c r="C313" s="11" t="s">
        <v>120</v>
      </c>
      <c r="D313" s="11" t="s">
        <v>39</v>
      </c>
      <c r="E313" s="29" t="s">
        <v>42</v>
      </c>
      <c r="F313" s="100">
        <f>F314</f>
        <v>0</v>
      </c>
      <c r="G313" s="113">
        <f t="shared" si="44"/>
        <v>0</v>
      </c>
      <c r="H313" s="106">
        <f t="shared" si="44"/>
        <v>0</v>
      </c>
      <c r="I313" s="115"/>
      <c r="J313" s="100"/>
      <c r="K313" s="20"/>
      <c r="L313" s="2"/>
    </row>
    <row r="314" spans="1:12" ht="22.5" hidden="1">
      <c r="A314" s="67" t="s">
        <v>51</v>
      </c>
      <c r="B314" s="11" t="s">
        <v>70</v>
      </c>
      <c r="C314" s="11" t="s">
        <v>120</v>
      </c>
      <c r="D314" s="11" t="s">
        <v>35</v>
      </c>
      <c r="E314" s="28" t="s">
        <v>36</v>
      </c>
      <c r="F314" s="100"/>
      <c r="G314" s="113"/>
      <c r="H314" s="106"/>
      <c r="I314" s="115"/>
      <c r="J314" s="100"/>
      <c r="K314" s="20"/>
      <c r="L314" s="2"/>
    </row>
    <row r="315" spans="1:12" ht="33.75" hidden="1">
      <c r="A315" s="67" t="s">
        <v>51</v>
      </c>
      <c r="B315" s="11" t="s">
        <v>70</v>
      </c>
      <c r="C315" s="11" t="s">
        <v>122</v>
      </c>
      <c r="D315" s="11"/>
      <c r="E315" s="28" t="s">
        <v>123</v>
      </c>
      <c r="F315" s="100">
        <f aca="true" t="shared" si="45" ref="F315:H317">F316</f>
        <v>0</v>
      </c>
      <c r="G315" s="113">
        <f t="shared" si="45"/>
        <v>0</v>
      </c>
      <c r="H315" s="106">
        <f t="shared" si="45"/>
        <v>0</v>
      </c>
      <c r="I315" s="115"/>
      <c r="J315" s="100"/>
      <c r="K315" s="20"/>
      <c r="L315" s="2"/>
    </row>
    <row r="316" spans="1:12" ht="22.5" hidden="1">
      <c r="A316" s="67" t="s">
        <v>51</v>
      </c>
      <c r="B316" s="11" t="s">
        <v>70</v>
      </c>
      <c r="C316" s="11" t="s">
        <v>122</v>
      </c>
      <c r="D316" s="11" t="s">
        <v>40</v>
      </c>
      <c r="E316" s="29" t="s">
        <v>41</v>
      </c>
      <c r="F316" s="100">
        <f t="shared" si="45"/>
        <v>0</v>
      </c>
      <c r="G316" s="113">
        <f t="shared" si="45"/>
        <v>0</v>
      </c>
      <c r="H316" s="106">
        <f t="shared" si="45"/>
        <v>0</v>
      </c>
      <c r="I316" s="115"/>
      <c r="J316" s="100"/>
      <c r="K316" s="20"/>
      <c r="L316" s="2"/>
    </row>
    <row r="317" spans="1:12" ht="22.5" hidden="1">
      <c r="A317" s="67" t="s">
        <v>51</v>
      </c>
      <c r="B317" s="11" t="s">
        <v>70</v>
      </c>
      <c r="C317" s="11" t="s">
        <v>122</v>
      </c>
      <c r="D317" s="11" t="s">
        <v>39</v>
      </c>
      <c r="E317" s="29" t="s">
        <v>42</v>
      </c>
      <c r="F317" s="100">
        <f t="shared" si="45"/>
        <v>0</v>
      </c>
      <c r="G317" s="113">
        <f t="shared" si="45"/>
        <v>0</v>
      </c>
      <c r="H317" s="106">
        <f t="shared" si="45"/>
        <v>0</v>
      </c>
      <c r="I317" s="115"/>
      <c r="J317" s="100"/>
      <c r="K317" s="20"/>
      <c r="L317" s="2"/>
    </row>
    <row r="318" spans="1:12" ht="22.5" hidden="1">
      <c r="A318" s="67" t="s">
        <v>51</v>
      </c>
      <c r="B318" s="11" t="s">
        <v>70</v>
      </c>
      <c r="C318" s="11" t="s">
        <v>122</v>
      </c>
      <c r="D318" s="11" t="s">
        <v>35</v>
      </c>
      <c r="E318" s="28" t="s">
        <v>36</v>
      </c>
      <c r="F318" s="100"/>
      <c r="G318" s="113"/>
      <c r="H318" s="106"/>
      <c r="I318" s="115"/>
      <c r="J318" s="100"/>
      <c r="K318" s="20"/>
      <c r="L318" s="2"/>
    </row>
    <row r="319" spans="1:12" ht="22.5" hidden="1">
      <c r="A319" s="67" t="s">
        <v>51</v>
      </c>
      <c r="B319" s="11" t="s">
        <v>70</v>
      </c>
      <c r="C319" s="11" t="s">
        <v>124</v>
      </c>
      <c r="D319" s="11"/>
      <c r="E319" s="28" t="s">
        <v>4</v>
      </c>
      <c r="F319" s="100">
        <f>F320</f>
        <v>0</v>
      </c>
      <c r="G319" s="113">
        <f aca="true" t="shared" si="46" ref="G319:H321">G320</f>
        <v>0</v>
      </c>
      <c r="H319" s="106">
        <f t="shared" si="46"/>
        <v>0</v>
      </c>
      <c r="I319" s="115"/>
      <c r="J319" s="100"/>
      <c r="K319" s="20"/>
      <c r="L319" s="2"/>
    </row>
    <row r="320" spans="1:12" ht="22.5" hidden="1">
      <c r="A320" s="67" t="s">
        <v>51</v>
      </c>
      <c r="B320" s="11" t="s">
        <v>70</v>
      </c>
      <c r="C320" s="11" t="s">
        <v>124</v>
      </c>
      <c r="D320" s="11" t="s">
        <v>40</v>
      </c>
      <c r="E320" s="29" t="s">
        <v>41</v>
      </c>
      <c r="F320" s="100">
        <f>F321</f>
        <v>0</v>
      </c>
      <c r="G320" s="113">
        <f t="shared" si="46"/>
        <v>0</v>
      </c>
      <c r="H320" s="106">
        <f t="shared" si="46"/>
        <v>0</v>
      </c>
      <c r="I320" s="115"/>
      <c r="J320" s="100"/>
      <c r="K320" s="20"/>
      <c r="L320" s="2"/>
    </row>
    <row r="321" spans="1:12" ht="22.5" hidden="1">
      <c r="A321" s="67" t="s">
        <v>51</v>
      </c>
      <c r="B321" s="11" t="s">
        <v>70</v>
      </c>
      <c r="C321" s="11" t="s">
        <v>124</v>
      </c>
      <c r="D321" s="11" t="s">
        <v>39</v>
      </c>
      <c r="E321" s="29" t="s">
        <v>42</v>
      </c>
      <c r="F321" s="100">
        <f>F322</f>
        <v>0</v>
      </c>
      <c r="G321" s="113">
        <f t="shared" si="46"/>
        <v>0</v>
      </c>
      <c r="H321" s="106">
        <f t="shared" si="46"/>
        <v>0</v>
      </c>
      <c r="I321" s="115"/>
      <c r="J321" s="100"/>
      <c r="K321" s="20"/>
      <c r="L321" s="2"/>
    </row>
    <row r="322" spans="1:12" ht="22.5" hidden="1">
      <c r="A322" s="67" t="s">
        <v>51</v>
      </c>
      <c r="B322" s="11" t="s">
        <v>70</v>
      </c>
      <c r="C322" s="11" t="s">
        <v>124</v>
      </c>
      <c r="D322" s="11" t="s">
        <v>35</v>
      </c>
      <c r="E322" s="28" t="s">
        <v>36</v>
      </c>
      <c r="F322" s="100"/>
      <c r="G322" s="113"/>
      <c r="H322" s="106"/>
      <c r="I322" s="115"/>
      <c r="J322" s="100"/>
      <c r="K322" s="20"/>
      <c r="L322" s="2"/>
    </row>
    <row r="323" spans="1:12" ht="33.75">
      <c r="A323" s="67" t="s">
        <v>51</v>
      </c>
      <c r="B323" s="16" t="s">
        <v>70</v>
      </c>
      <c r="C323" s="16" t="s">
        <v>231</v>
      </c>
      <c r="D323" s="16"/>
      <c r="E323" s="31" t="s">
        <v>375</v>
      </c>
      <c r="F323" s="101">
        <f>F324+F340+F356</f>
        <v>14511.39</v>
      </c>
      <c r="G323" s="182">
        <f>G324+G340+G356</f>
        <v>0</v>
      </c>
      <c r="H323" s="101">
        <f>H324+H340+H356</f>
        <v>0</v>
      </c>
      <c r="I323" s="191">
        <f>I324+I340+I356</f>
        <v>6750</v>
      </c>
      <c r="J323" s="101">
        <f>J324+J340+J356</f>
        <v>5833</v>
      </c>
      <c r="K323" s="20"/>
      <c r="L323" s="2"/>
    </row>
    <row r="324" spans="1:12" ht="32.25">
      <c r="A324" s="67" t="s">
        <v>51</v>
      </c>
      <c r="B324" s="16" t="s">
        <v>70</v>
      </c>
      <c r="C324" s="16" t="s">
        <v>243</v>
      </c>
      <c r="D324" s="16"/>
      <c r="E324" s="131" t="s">
        <v>108</v>
      </c>
      <c r="F324" s="101">
        <f>F325+F335</f>
        <v>7671</v>
      </c>
      <c r="G324" s="182">
        <f>G325+G335</f>
        <v>0</v>
      </c>
      <c r="H324" s="101">
        <f>H325+H335</f>
        <v>0</v>
      </c>
      <c r="I324" s="191">
        <f>I325+I335</f>
        <v>4450</v>
      </c>
      <c r="J324" s="101">
        <f>J325+J335</f>
        <v>4453</v>
      </c>
      <c r="K324" s="20"/>
      <c r="L324" s="2"/>
    </row>
    <row r="325" spans="1:12" ht="22.5">
      <c r="A325" s="67" t="s">
        <v>51</v>
      </c>
      <c r="B325" s="11" t="s">
        <v>70</v>
      </c>
      <c r="C325" s="11" t="s">
        <v>244</v>
      </c>
      <c r="D325" s="11"/>
      <c r="E325" s="28" t="s">
        <v>78</v>
      </c>
      <c r="F325" s="100">
        <f>F326</f>
        <v>2396.7</v>
      </c>
      <c r="G325" s="181">
        <f>G326</f>
        <v>0</v>
      </c>
      <c r="H325" s="100">
        <f>H326</f>
        <v>0</v>
      </c>
      <c r="I325" s="115">
        <f>I326</f>
        <v>2100</v>
      </c>
      <c r="J325" s="100">
        <f>J326</f>
        <v>2100</v>
      </c>
      <c r="K325" s="20"/>
      <c r="L325" s="2"/>
    </row>
    <row r="326" spans="1:12" ht="12.75">
      <c r="A326" s="67" t="s">
        <v>51</v>
      </c>
      <c r="B326" s="11" t="s">
        <v>70</v>
      </c>
      <c r="C326" s="11" t="s">
        <v>245</v>
      </c>
      <c r="D326" s="11"/>
      <c r="E326" s="28" t="s">
        <v>173</v>
      </c>
      <c r="F326" s="100">
        <f>F327+F329+F332</f>
        <v>2396.7</v>
      </c>
      <c r="G326" s="181">
        <f>G327+G329+G332</f>
        <v>0</v>
      </c>
      <c r="H326" s="100">
        <f>H327+H329+H332</f>
        <v>0</v>
      </c>
      <c r="I326" s="115">
        <f>I327+I329+I332</f>
        <v>2100</v>
      </c>
      <c r="J326" s="100">
        <f>J327+J329+J332</f>
        <v>2100</v>
      </c>
      <c r="K326" s="20"/>
      <c r="L326" s="2"/>
    </row>
    <row r="327" spans="1:12" ht="22.5">
      <c r="A327" s="67" t="s">
        <v>51</v>
      </c>
      <c r="B327" s="11" t="s">
        <v>70</v>
      </c>
      <c r="C327" s="11" t="s">
        <v>259</v>
      </c>
      <c r="D327" s="11"/>
      <c r="E327" s="46" t="s">
        <v>79</v>
      </c>
      <c r="F327" s="100">
        <f>F328</f>
        <v>2396.7</v>
      </c>
      <c r="G327" s="181">
        <f>G328</f>
        <v>0</v>
      </c>
      <c r="H327" s="100">
        <f>H328</f>
        <v>0</v>
      </c>
      <c r="I327" s="115">
        <f>I328</f>
        <v>2100</v>
      </c>
      <c r="J327" s="100">
        <f>J328</f>
        <v>2100</v>
      </c>
      <c r="K327" s="20"/>
      <c r="L327" s="2"/>
    </row>
    <row r="328" spans="1:12" ht="22.5">
      <c r="A328" s="67" t="s">
        <v>51</v>
      </c>
      <c r="B328" s="11" t="s">
        <v>70</v>
      </c>
      <c r="C328" s="11" t="s">
        <v>259</v>
      </c>
      <c r="D328" s="11" t="s">
        <v>40</v>
      </c>
      <c r="E328" s="29" t="s">
        <v>343</v>
      </c>
      <c r="F328" s="100">
        <f>1800+542.1+226.2+539.2+20-350-610.8-20+250</f>
        <v>2396.7</v>
      </c>
      <c r="G328" s="113"/>
      <c r="H328" s="105"/>
      <c r="I328" s="115">
        <v>2100</v>
      </c>
      <c r="J328" s="100">
        <v>2100</v>
      </c>
      <c r="K328" s="20">
        <f>-20+250</f>
        <v>230</v>
      </c>
      <c r="L328" s="2"/>
    </row>
    <row r="329" spans="1:12" ht="22.5" hidden="1">
      <c r="A329" s="67" t="s">
        <v>51</v>
      </c>
      <c r="B329" s="11" t="s">
        <v>70</v>
      </c>
      <c r="C329" s="11" t="s">
        <v>260</v>
      </c>
      <c r="D329" s="11"/>
      <c r="E329" s="46" t="s">
        <v>128</v>
      </c>
      <c r="F329" s="100">
        <f>F330+F331</f>
        <v>0</v>
      </c>
      <c r="G329" s="181">
        <f>G330+G331</f>
        <v>0</v>
      </c>
      <c r="H329" s="100">
        <f>H330+H331</f>
        <v>0</v>
      </c>
      <c r="I329" s="115">
        <f>I330+I331</f>
        <v>0</v>
      </c>
      <c r="J329" s="100">
        <f>J330+J331</f>
        <v>0</v>
      </c>
      <c r="K329" s="20"/>
      <c r="L329" s="2"/>
    </row>
    <row r="330" spans="1:12" ht="26.25" customHeight="1" hidden="1">
      <c r="A330" s="67" t="s">
        <v>51</v>
      </c>
      <c r="B330" s="11" t="s">
        <v>70</v>
      </c>
      <c r="C330" s="11" t="s">
        <v>260</v>
      </c>
      <c r="D330" s="11" t="s">
        <v>40</v>
      </c>
      <c r="E330" s="29" t="s">
        <v>343</v>
      </c>
      <c r="F330" s="100"/>
      <c r="G330" s="113"/>
      <c r="H330" s="105"/>
      <c r="I330" s="115"/>
      <c r="J330" s="100"/>
      <c r="K330" s="20"/>
      <c r="L330" s="2"/>
    </row>
    <row r="331" spans="1:12" ht="12.75" hidden="1">
      <c r="A331" s="67" t="s">
        <v>51</v>
      </c>
      <c r="B331" s="11" t="s">
        <v>70</v>
      </c>
      <c r="C331" s="11" t="s">
        <v>260</v>
      </c>
      <c r="D331" s="11" t="s">
        <v>43</v>
      </c>
      <c r="E331" s="63" t="s">
        <v>127</v>
      </c>
      <c r="F331" s="100"/>
      <c r="G331" s="113"/>
      <c r="H331" s="105"/>
      <c r="I331" s="115"/>
      <c r="J331" s="100"/>
      <c r="K331" s="20"/>
      <c r="L331" s="2"/>
    </row>
    <row r="332" spans="1:12" ht="24.75" customHeight="1" hidden="1">
      <c r="A332" s="67" t="s">
        <v>51</v>
      </c>
      <c r="B332" s="11" t="s">
        <v>70</v>
      </c>
      <c r="C332" s="11" t="s">
        <v>285</v>
      </c>
      <c r="D332" s="11"/>
      <c r="E332" s="63" t="s">
        <v>287</v>
      </c>
      <c r="F332" s="100">
        <f>F333</f>
        <v>0</v>
      </c>
      <c r="G332" s="181">
        <f aca="true" t="shared" si="47" ref="G332:J333">G333</f>
        <v>0</v>
      </c>
      <c r="H332" s="100">
        <f t="shared" si="47"/>
        <v>0</v>
      </c>
      <c r="I332" s="115">
        <f t="shared" si="47"/>
        <v>0</v>
      </c>
      <c r="J332" s="100">
        <f t="shared" si="47"/>
        <v>0</v>
      </c>
      <c r="K332" s="20"/>
      <c r="L332" s="2"/>
    </row>
    <row r="333" spans="1:12" ht="12.75" hidden="1">
      <c r="A333" s="67" t="s">
        <v>51</v>
      </c>
      <c r="B333" s="11" t="s">
        <v>70</v>
      </c>
      <c r="C333" s="11" t="s">
        <v>286</v>
      </c>
      <c r="D333" s="11"/>
      <c r="E333" s="28" t="s">
        <v>49</v>
      </c>
      <c r="F333" s="100">
        <f>F334</f>
        <v>0</v>
      </c>
      <c r="G333" s="181">
        <f t="shared" si="47"/>
        <v>0</v>
      </c>
      <c r="H333" s="100">
        <f t="shared" si="47"/>
        <v>0</v>
      </c>
      <c r="I333" s="115">
        <f t="shared" si="47"/>
        <v>0</v>
      </c>
      <c r="J333" s="100">
        <f t="shared" si="47"/>
        <v>0</v>
      </c>
      <c r="K333" s="20"/>
      <c r="L333" s="2"/>
    </row>
    <row r="334" spans="1:12" ht="22.5" hidden="1">
      <c r="A334" s="67" t="s">
        <v>51</v>
      </c>
      <c r="B334" s="11" t="s">
        <v>70</v>
      </c>
      <c r="C334" s="11" t="s">
        <v>286</v>
      </c>
      <c r="D334" s="11" t="s">
        <v>40</v>
      </c>
      <c r="E334" s="29" t="s">
        <v>41</v>
      </c>
      <c r="F334" s="100">
        <f>75-75</f>
        <v>0</v>
      </c>
      <c r="G334" s="181">
        <f>75-75</f>
        <v>0</v>
      </c>
      <c r="H334" s="100">
        <f>75-75</f>
        <v>0</v>
      </c>
      <c r="I334" s="115">
        <f>75-75</f>
        <v>0</v>
      </c>
      <c r="J334" s="100">
        <f>75-75</f>
        <v>0</v>
      </c>
      <c r="K334" s="20"/>
      <c r="L334" s="2"/>
    </row>
    <row r="335" spans="1:12" ht="22.5">
      <c r="A335" s="67" t="s">
        <v>51</v>
      </c>
      <c r="B335" s="11" t="s">
        <v>70</v>
      </c>
      <c r="C335" s="11" t="s">
        <v>270</v>
      </c>
      <c r="D335" s="11"/>
      <c r="E335" s="63" t="s">
        <v>271</v>
      </c>
      <c r="F335" s="100">
        <f>F336</f>
        <v>5274.3</v>
      </c>
      <c r="G335" s="181">
        <f aca="true" t="shared" si="48" ref="G335:J336">G336</f>
        <v>0</v>
      </c>
      <c r="H335" s="100">
        <f t="shared" si="48"/>
        <v>0</v>
      </c>
      <c r="I335" s="115">
        <f t="shared" si="48"/>
        <v>2350</v>
      </c>
      <c r="J335" s="100">
        <f t="shared" si="48"/>
        <v>2353</v>
      </c>
      <c r="K335" s="20"/>
      <c r="L335" s="2"/>
    </row>
    <row r="336" spans="1:12" ht="12.75">
      <c r="A336" s="67" t="s">
        <v>51</v>
      </c>
      <c r="B336" s="11" t="s">
        <v>70</v>
      </c>
      <c r="C336" s="11" t="s">
        <v>272</v>
      </c>
      <c r="D336" s="11"/>
      <c r="E336" s="28" t="s">
        <v>173</v>
      </c>
      <c r="F336" s="100">
        <f>F337</f>
        <v>5274.3</v>
      </c>
      <c r="G336" s="181">
        <f t="shared" si="48"/>
        <v>0</v>
      </c>
      <c r="H336" s="100">
        <f t="shared" si="48"/>
        <v>0</v>
      </c>
      <c r="I336" s="115">
        <f t="shared" si="48"/>
        <v>2350</v>
      </c>
      <c r="J336" s="100">
        <f t="shared" si="48"/>
        <v>2353</v>
      </c>
      <c r="K336" s="20"/>
      <c r="L336" s="2"/>
    </row>
    <row r="337" spans="1:12" ht="22.5">
      <c r="A337" s="67" t="s">
        <v>51</v>
      </c>
      <c r="B337" s="11" t="s">
        <v>70</v>
      </c>
      <c r="C337" s="11" t="s">
        <v>273</v>
      </c>
      <c r="D337" s="11"/>
      <c r="E337" s="64" t="s">
        <v>274</v>
      </c>
      <c r="F337" s="100">
        <f>F338+F339</f>
        <v>5274.3</v>
      </c>
      <c r="G337" s="181">
        <f>G338+G339</f>
        <v>0</v>
      </c>
      <c r="H337" s="100">
        <f>H338+H339</f>
        <v>0</v>
      </c>
      <c r="I337" s="115">
        <f>I338+I339</f>
        <v>2350</v>
      </c>
      <c r="J337" s="100">
        <f>J338+J339</f>
        <v>2353</v>
      </c>
      <c r="K337" s="20"/>
      <c r="L337" s="2"/>
    </row>
    <row r="338" spans="1:12" ht="22.5">
      <c r="A338" s="67" t="s">
        <v>51</v>
      </c>
      <c r="B338" s="11" t="s">
        <v>70</v>
      </c>
      <c r="C338" s="11" t="s">
        <v>273</v>
      </c>
      <c r="D338" s="11" t="s">
        <v>40</v>
      </c>
      <c r="E338" s="29" t="s">
        <v>343</v>
      </c>
      <c r="F338" s="100">
        <f>2567.2+150+1072.8+329+3600-1104-300-98-129.2+9.4-922</f>
        <v>5175.2</v>
      </c>
      <c r="G338" s="113"/>
      <c r="H338" s="105"/>
      <c r="I338" s="115">
        <v>2350</v>
      </c>
      <c r="J338" s="100">
        <v>2353</v>
      </c>
      <c r="K338" s="20">
        <f>-98-129.2+9.4-922</f>
        <v>-1139.8</v>
      </c>
      <c r="L338" s="2"/>
    </row>
    <row r="339" spans="1:12" ht="12.75">
      <c r="A339" s="67" t="s">
        <v>51</v>
      </c>
      <c r="B339" s="11" t="s">
        <v>70</v>
      </c>
      <c r="C339" s="11" t="s">
        <v>273</v>
      </c>
      <c r="D339" s="11" t="s">
        <v>43</v>
      </c>
      <c r="E339" s="29" t="s">
        <v>44</v>
      </c>
      <c r="F339" s="100">
        <f>98+1.1</f>
        <v>99.1</v>
      </c>
      <c r="G339" s="105"/>
      <c r="H339" s="105"/>
      <c r="I339" s="115"/>
      <c r="J339" s="100"/>
      <c r="K339" s="20">
        <f>98+1.1</f>
        <v>99.1</v>
      </c>
      <c r="L339" s="2"/>
    </row>
    <row r="340" spans="1:12" ht="12.75">
      <c r="A340" s="67" t="s">
        <v>51</v>
      </c>
      <c r="B340" s="16" t="s">
        <v>70</v>
      </c>
      <c r="C340" s="16" t="s">
        <v>261</v>
      </c>
      <c r="D340" s="16"/>
      <c r="E340" s="131" t="s">
        <v>74</v>
      </c>
      <c r="F340" s="101">
        <f>F341</f>
        <v>689.4900000000001</v>
      </c>
      <c r="G340" s="182">
        <f>G341</f>
        <v>0</v>
      </c>
      <c r="H340" s="101">
        <f>H341</f>
        <v>0</v>
      </c>
      <c r="I340" s="191">
        <f>I341</f>
        <v>1200</v>
      </c>
      <c r="J340" s="101">
        <f>J341</f>
        <v>300</v>
      </c>
      <c r="K340" s="20"/>
      <c r="L340" s="2"/>
    </row>
    <row r="341" spans="1:12" ht="22.5">
      <c r="A341" s="67" t="s">
        <v>51</v>
      </c>
      <c r="B341" s="11" t="s">
        <v>70</v>
      </c>
      <c r="C341" s="11" t="s">
        <v>262</v>
      </c>
      <c r="D341" s="11"/>
      <c r="E341" s="48" t="s">
        <v>263</v>
      </c>
      <c r="F341" s="100">
        <f>F342+F348+F353</f>
        <v>689.4900000000001</v>
      </c>
      <c r="G341" s="181">
        <f>G342+G348</f>
        <v>0</v>
      </c>
      <c r="H341" s="100">
        <f>H342+H348</f>
        <v>0</v>
      </c>
      <c r="I341" s="115">
        <f>I342+I348</f>
        <v>1200</v>
      </c>
      <c r="J341" s="100">
        <f>J342+J348</f>
        <v>300</v>
      </c>
      <c r="K341" s="20"/>
      <c r="L341" s="2"/>
    </row>
    <row r="342" spans="1:12" ht="48" customHeight="1">
      <c r="A342" s="67" t="s">
        <v>51</v>
      </c>
      <c r="B342" s="11" t="s">
        <v>70</v>
      </c>
      <c r="C342" s="11" t="s">
        <v>331</v>
      </c>
      <c r="D342" s="11"/>
      <c r="E342" s="28" t="s">
        <v>333</v>
      </c>
      <c r="F342" s="100">
        <f>F343+F345</f>
        <v>9.400000000000148</v>
      </c>
      <c r="G342" s="181">
        <f>G343+G345</f>
        <v>0</v>
      </c>
      <c r="H342" s="100">
        <f>H343+H345</f>
        <v>0</v>
      </c>
      <c r="I342" s="115">
        <f>I343+I345</f>
        <v>1200</v>
      </c>
      <c r="J342" s="100">
        <f>J343+J345</f>
        <v>300</v>
      </c>
      <c r="K342" s="20"/>
      <c r="L342" s="2"/>
    </row>
    <row r="343" spans="1:12" ht="22.5">
      <c r="A343" s="67" t="s">
        <v>51</v>
      </c>
      <c r="B343" s="11" t="s">
        <v>70</v>
      </c>
      <c r="C343" s="11" t="s">
        <v>332</v>
      </c>
      <c r="D343" s="11"/>
      <c r="E343" s="46" t="s">
        <v>335</v>
      </c>
      <c r="F343" s="100">
        <f>F344</f>
        <v>0</v>
      </c>
      <c r="G343" s="181">
        <f>G344</f>
        <v>0</v>
      </c>
      <c r="H343" s="100">
        <f>H344</f>
        <v>0</v>
      </c>
      <c r="I343" s="115">
        <f>I344</f>
        <v>900</v>
      </c>
      <c r="J343" s="100">
        <f>J344</f>
        <v>0</v>
      </c>
      <c r="K343" s="20"/>
      <c r="L343" s="2"/>
    </row>
    <row r="344" spans="1:12" ht="22.5">
      <c r="A344" s="67" t="s">
        <v>51</v>
      </c>
      <c r="B344" s="11" t="s">
        <v>70</v>
      </c>
      <c r="C344" s="11" t="s">
        <v>332</v>
      </c>
      <c r="D344" s="11" t="s">
        <v>40</v>
      </c>
      <c r="E344" s="29" t="s">
        <v>343</v>
      </c>
      <c r="F344" s="100"/>
      <c r="G344" s="113"/>
      <c r="H344" s="115"/>
      <c r="I344" s="115">
        <v>900</v>
      </c>
      <c r="J344" s="100"/>
      <c r="K344" s="20"/>
      <c r="L344" s="2"/>
    </row>
    <row r="345" spans="1:12" ht="25.5" customHeight="1">
      <c r="A345" s="67" t="s">
        <v>51</v>
      </c>
      <c r="B345" s="11" t="s">
        <v>70</v>
      </c>
      <c r="C345" s="11" t="s">
        <v>332</v>
      </c>
      <c r="D345" s="11"/>
      <c r="E345" s="46" t="s">
        <v>338</v>
      </c>
      <c r="F345" s="116">
        <f>F347+F346</f>
        <v>9.400000000000148</v>
      </c>
      <c r="G345" s="197">
        <f>G347+G346</f>
        <v>0</v>
      </c>
      <c r="H345" s="116">
        <f>H347+H346</f>
        <v>0</v>
      </c>
      <c r="I345" s="119">
        <f>I347+I346</f>
        <v>300</v>
      </c>
      <c r="J345" s="116">
        <f>J347+J346</f>
        <v>300</v>
      </c>
      <c r="K345" s="20"/>
      <c r="L345" s="2"/>
    </row>
    <row r="346" spans="1:12" ht="24" customHeight="1">
      <c r="A346" s="67" t="s">
        <v>51</v>
      </c>
      <c r="B346" s="11" t="s">
        <v>70</v>
      </c>
      <c r="C346" s="11" t="s">
        <v>332</v>
      </c>
      <c r="D346" s="11" t="s">
        <v>40</v>
      </c>
      <c r="E346" s="29" t="s">
        <v>343</v>
      </c>
      <c r="F346" s="116">
        <f>300+713.09+20-50.5-500.09-20.1-453</f>
        <v>9.400000000000148</v>
      </c>
      <c r="G346" s="140"/>
      <c r="H346" s="119"/>
      <c r="I346" s="119"/>
      <c r="J346" s="116"/>
      <c r="K346" s="20">
        <f>-20.1-453</f>
        <v>-473.1</v>
      </c>
      <c r="L346" s="2"/>
    </row>
    <row r="347" spans="1:12" ht="22.5">
      <c r="A347" s="67" t="s">
        <v>51</v>
      </c>
      <c r="B347" s="11" t="s">
        <v>70</v>
      </c>
      <c r="C347" s="11" t="s">
        <v>332</v>
      </c>
      <c r="D347" s="11" t="s">
        <v>60</v>
      </c>
      <c r="E347" s="28" t="s">
        <v>279</v>
      </c>
      <c r="F347" s="116">
        <f>300-300</f>
        <v>0</v>
      </c>
      <c r="G347" s="117"/>
      <c r="H347" s="119"/>
      <c r="I347" s="119">
        <v>300</v>
      </c>
      <c r="J347" s="116">
        <v>300</v>
      </c>
      <c r="K347" s="20"/>
      <c r="L347" s="2"/>
    </row>
    <row r="348" spans="1:12" ht="22.5">
      <c r="A348" s="67" t="s">
        <v>51</v>
      </c>
      <c r="B348" s="11" t="s">
        <v>70</v>
      </c>
      <c r="C348" s="11" t="s">
        <v>435</v>
      </c>
      <c r="D348" s="11"/>
      <c r="E348" s="28" t="s">
        <v>269</v>
      </c>
      <c r="F348" s="116">
        <f>F349+F351</f>
        <v>500.09</v>
      </c>
      <c r="G348" s="197">
        <f>G349+G351</f>
        <v>0</v>
      </c>
      <c r="H348" s="116">
        <f>H349+H351</f>
        <v>0</v>
      </c>
      <c r="I348" s="119">
        <f>I349+I351</f>
        <v>0</v>
      </c>
      <c r="J348" s="116">
        <f>J349+J351</f>
        <v>0</v>
      </c>
      <c r="K348" s="20"/>
      <c r="L348" s="2"/>
    </row>
    <row r="349" spans="1:12" ht="33.75">
      <c r="A349" s="67" t="s">
        <v>51</v>
      </c>
      <c r="B349" s="11" t="s">
        <v>70</v>
      </c>
      <c r="C349" s="11" t="s">
        <v>436</v>
      </c>
      <c r="D349" s="11"/>
      <c r="E349" s="46" t="s">
        <v>433</v>
      </c>
      <c r="F349" s="116">
        <f>F350</f>
        <v>490.09</v>
      </c>
      <c r="G349" s="197">
        <f>G350</f>
        <v>0</v>
      </c>
      <c r="H349" s="116">
        <f>H350</f>
        <v>0</v>
      </c>
      <c r="I349" s="119">
        <f>I350</f>
        <v>0</v>
      </c>
      <c r="J349" s="116">
        <f>J350</f>
        <v>0</v>
      </c>
      <c r="K349" s="20"/>
      <c r="L349" s="2"/>
    </row>
    <row r="350" spans="1:12" ht="22.5">
      <c r="A350" s="67" t="s">
        <v>51</v>
      </c>
      <c r="B350" s="11" t="s">
        <v>70</v>
      </c>
      <c r="C350" s="11" t="s">
        <v>436</v>
      </c>
      <c r="D350" s="11" t="s">
        <v>40</v>
      </c>
      <c r="E350" s="29" t="s">
        <v>343</v>
      </c>
      <c r="F350" s="116">
        <v>490.09</v>
      </c>
      <c r="G350" s="140"/>
      <c r="H350" s="119"/>
      <c r="I350" s="119"/>
      <c r="J350" s="116"/>
      <c r="K350" s="20"/>
      <c r="L350" s="2"/>
    </row>
    <row r="351" spans="1:12" ht="45" customHeight="1">
      <c r="A351" s="67" t="s">
        <v>51</v>
      </c>
      <c r="B351" s="11" t="s">
        <v>70</v>
      </c>
      <c r="C351" s="11" t="s">
        <v>437</v>
      </c>
      <c r="D351" s="11"/>
      <c r="E351" s="46" t="s">
        <v>434</v>
      </c>
      <c r="F351" s="116">
        <f>F352</f>
        <v>10</v>
      </c>
      <c r="G351" s="197">
        <f>G352</f>
        <v>0</v>
      </c>
      <c r="H351" s="116">
        <f>H352</f>
        <v>0</v>
      </c>
      <c r="I351" s="119">
        <f>I352</f>
        <v>0</v>
      </c>
      <c r="J351" s="116">
        <f>J352</f>
        <v>0</v>
      </c>
      <c r="K351" s="20"/>
      <c r="L351" s="2"/>
    </row>
    <row r="352" spans="1:12" ht="22.5">
      <c r="A352" s="67" t="s">
        <v>51</v>
      </c>
      <c r="B352" s="11" t="s">
        <v>70</v>
      </c>
      <c r="C352" s="11" t="s">
        <v>437</v>
      </c>
      <c r="D352" s="11" t="s">
        <v>40</v>
      </c>
      <c r="E352" s="29" t="s">
        <v>343</v>
      </c>
      <c r="F352" s="116">
        <v>10</v>
      </c>
      <c r="G352" s="140"/>
      <c r="H352" s="119"/>
      <c r="I352" s="119"/>
      <c r="J352" s="116"/>
      <c r="K352" s="20"/>
      <c r="L352" s="2"/>
    </row>
    <row r="353" spans="1:12" ht="12.75">
      <c r="A353" s="67" t="s">
        <v>51</v>
      </c>
      <c r="B353" s="11" t="s">
        <v>70</v>
      </c>
      <c r="C353" s="11" t="s">
        <v>448</v>
      </c>
      <c r="D353" s="11"/>
      <c r="E353" s="28" t="s">
        <v>173</v>
      </c>
      <c r="F353" s="116">
        <f aca="true" t="shared" si="49" ref="F353:J354">F354</f>
        <v>180</v>
      </c>
      <c r="G353" s="197">
        <f t="shared" si="49"/>
        <v>0</v>
      </c>
      <c r="H353" s="116">
        <f t="shared" si="49"/>
        <v>0</v>
      </c>
      <c r="I353" s="119">
        <f t="shared" si="49"/>
        <v>0</v>
      </c>
      <c r="J353" s="116">
        <f t="shared" si="49"/>
        <v>0</v>
      </c>
      <c r="K353" s="20"/>
      <c r="L353" s="2"/>
    </row>
    <row r="354" spans="1:12" ht="22.5">
      <c r="A354" s="67" t="s">
        <v>51</v>
      </c>
      <c r="B354" s="11" t="s">
        <v>70</v>
      </c>
      <c r="C354" s="11" t="s">
        <v>449</v>
      </c>
      <c r="D354" s="11"/>
      <c r="E354" s="46" t="s">
        <v>450</v>
      </c>
      <c r="F354" s="116">
        <f t="shared" si="49"/>
        <v>180</v>
      </c>
      <c r="G354" s="197">
        <f t="shared" si="49"/>
        <v>0</v>
      </c>
      <c r="H354" s="116">
        <f t="shared" si="49"/>
        <v>0</v>
      </c>
      <c r="I354" s="119">
        <f t="shared" si="49"/>
        <v>0</v>
      </c>
      <c r="J354" s="116">
        <f t="shared" si="49"/>
        <v>0</v>
      </c>
      <c r="K354" s="20"/>
      <c r="L354" s="2"/>
    </row>
    <row r="355" spans="1:12" ht="22.5">
      <c r="A355" s="67" t="s">
        <v>51</v>
      </c>
      <c r="B355" s="11" t="s">
        <v>70</v>
      </c>
      <c r="C355" s="11" t="s">
        <v>449</v>
      </c>
      <c r="D355" s="11" t="s">
        <v>40</v>
      </c>
      <c r="E355" s="29" t="s">
        <v>343</v>
      </c>
      <c r="F355" s="116">
        <f>180</f>
        <v>180</v>
      </c>
      <c r="G355" s="140"/>
      <c r="H355" s="119"/>
      <c r="I355" s="119"/>
      <c r="J355" s="116"/>
      <c r="K355" s="20">
        <v>180</v>
      </c>
      <c r="L355" s="2"/>
    </row>
    <row r="356" spans="1:12" ht="22.5">
      <c r="A356" s="67" t="s">
        <v>51</v>
      </c>
      <c r="B356" s="16" t="s">
        <v>70</v>
      </c>
      <c r="C356" s="16" t="s">
        <v>351</v>
      </c>
      <c r="D356" s="16"/>
      <c r="E356" s="31" t="s">
        <v>352</v>
      </c>
      <c r="F356" s="101">
        <f>F361+F357</f>
        <v>6150.9</v>
      </c>
      <c r="G356" s="182">
        <f>G361+G357</f>
        <v>0</v>
      </c>
      <c r="H356" s="101">
        <f>H361+H357</f>
        <v>0</v>
      </c>
      <c r="I356" s="191">
        <f>I361+I357</f>
        <v>1100</v>
      </c>
      <c r="J356" s="101">
        <f>J361+J357</f>
        <v>1080</v>
      </c>
      <c r="K356" s="20"/>
      <c r="L356" s="2"/>
    </row>
    <row r="357" spans="1:12" ht="12.75">
      <c r="A357" s="67" t="s">
        <v>51</v>
      </c>
      <c r="B357" s="16" t="s">
        <v>70</v>
      </c>
      <c r="C357" s="11" t="s">
        <v>395</v>
      </c>
      <c r="D357" s="11"/>
      <c r="E357" s="29" t="s">
        <v>396</v>
      </c>
      <c r="F357" s="101">
        <f aca="true" t="shared" si="50" ref="F357:J359">F358</f>
        <v>5879</v>
      </c>
      <c r="G357" s="182">
        <f t="shared" si="50"/>
        <v>0</v>
      </c>
      <c r="H357" s="101">
        <f t="shared" si="50"/>
        <v>0</v>
      </c>
      <c r="I357" s="191">
        <f t="shared" si="50"/>
        <v>1000</v>
      </c>
      <c r="J357" s="101">
        <f t="shared" si="50"/>
        <v>1000</v>
      </c>
      <c r="K357" s="20"/>
      <c r="L357" s="2"/>
    </row>
    <row r="358" spans="1:12" ht="22.5">
      <c r="A358" s="67" t="s">
        <v>51</v>
      </c>
      <c r="B358" s="16" t="s">
        <v>70</v>
      </c>
      <c r="C358" s="11" t="s">
        <v>397</v>
      </c>
      <c r="D358" s="11"/>
      <c r="E358" s="29" t="s">
        <v>398</v>
      </c>
      <c r="F358" s="100">
        <f>F359</f>
        <v>5879</v>
      </c>
      <c r="G358" s="181">
        <f t="shared" si="50"/>
        <v>0</v>
      </c>
      <c r="H358" s="100">
        <f t="shared" si="50"/>
        <v>0</v>
      </c>
      <c r="I358" s="115">
        <f t="shared" si="50"/>
        <v>1000</v>
      </c>
      <c r="J358" s="100">
        <f t="shared" si="50"/>
        <v>1000</v>
      </c>
      <c r="K358" s="20"/>
      <c r="L358" s="2"/>
    </row>
    <row r="359" spans="1:12" ht="22.5">
      <c r="A359" s="67" t="s">
        <v>51</v>
      </c>
      <c r="B359" s="16" t="s">
        <v>70</v>
      </c>
      <c r="C359" s="11" t="s">
        <v>399</v>
      </c>
      <c r="D359" s="11"/>
      <c r="E359" s="48" t="s">
        <v>400</v>
      </c>
      <c r="F359" s="100">
        <f>F360</f>
        <v>5879</v>
      </c>
      <c r="G359" s="181">
        <f t="shared" si="50"/>
        <v>0</v>
      </c>
      <c r="H359" s="100">
        <f t="shared" si="50"/>
        <v>0</v>
      </c>
      <c r="I359" s="115">
        <f t="shared" si="50"/>
        <v>1000</v>
      </c>
      <c r="J359" s="100">
        <f t="shared" si="50"/>
        <v>1000</v>
      </c>
      <c r="K359" s="20"/>
      <c r="L359" s="2"/>
    </row>
    <row r="360" spans="1:12" ht="22.5">
      <c r="A360" s="67" t="s">
        <v>51</v>
      </c>
      <c r="B360" s="16" t="s">
        <v>70</v>
      </c>
      <c r="C360" s="11" t="s">
        <v>399</v>
      </c>
      <c r="D360" s="11" t="s">
        <v>40</v>
      </c>
      <c r="E360" s="29" t="s">
        <v>41</v>
      </c>
      <c r="F360" s="100">
        <f>500-78+5842.5-94-291.5</f>
        <v>5879</v>
      </c>
      <c r="G360" s="182"/>
      <c r="H360" s="101"/>
      <c r="I360" s="115">
        <f>500+500</f>
        <v>1000</v>
      </c>
      <c r="J360" s="100">
        <f>500+500</f>
        <v>1000</v>
      </c>
      <c r="K360" s="20"/>
      <c r="L360" s="2"/>
    </row>
    <row r="361" spans="1:12" ht="22.5">
      <c r="A361" s="67" t="s">
        <v>51</v>
      </c>
      <c r="B361" s="11" t="s">
        <v>70</v>
      </c>
      <c r="C361" s="11" t="s">
        <v>364</v>
      </c>
      <c r="D361" s="11"/>
      <c r="E361" s="28" t="s">
        <v>363</v>
      </c>
      <c r="F361" s="100">
        <f>F362</f>
        <v>271.9</v>
      </c>
      <c r="G361" s="181">
        <f>G362</f>
        <v>0</v>
      </c>
      <c r="H361" s="100">
        <f>H362</f>
        <v>0</v>
      </c>
      <c r="I361" s="115">
        <f>I362</f>
        <v>100</v>
      </c>
      <c r="J361" s="100">
        <f>J362</f>
        <v>80</v>
      </c>
      <c r="K361" s="20"/>
      <c r="L361" s="2"/>
    </row>
    <row r="362" spans="1:12" ht="12.75">
      <c r="A362" s="67" t="s">
        <v>51</v>
      </c>
      <c r="B362" s="11" t="s">
        <v>70</v>
      </c>
      <c r="C362" s="11" t="s">
        <v>365</v>
      </c>
      <c r="D362" s="11"/>
      <c r="E362" s="28" t="s">
        <v>173</v>
      </c>
      <c r="F362" s="100">
        <f>F363+F365</f>
        <v>271.9</v>
      </c>
      <c r="G362" s="181">
        <f>G363+G365</f>
        <v>0</v>
      </c>
      <c r="H362" s="100">
        <f>H363+H365</f>
        <v>0</v>
      </c>
      <c r="I362" s="115">
        <f>I363+I365</f>
        <v>100</v>
      </c>
      <c r="J362" s="100">
        <f>J363+J365</f>
        <v>80</v>
      </c>
      <c r="K362" s="20"/>
      <c r="L362" s="2"/>
    </row>
    <row r="363" spans="1:12" ht="22.5">
      <c r="A363" s="67" t="s">
        <v>51</v>
      </c>
      <c r="B363" s="11" t="s">
        <v>70</v>
      </c>
      <c r="C363" s="11" t="s">
        <v>366</v>
      </c>
      <c r="D363" s="11"/>
      <c r="E363" s="48" t="s">
        <v>367</v>
      </c>
      <c r="F363" s="116">
        <f>F364</f>
        <v>77.9</v>
      </c>
      <c r="G363" s="197">
        <f>G364</f>
        <v>0</v>
      </c>
      <c r="H363" s="116">
        <f>H364</f>
        <v>0</v>
      </c>
      <c r="I363" s="119">
        <f>I364</f>
        <v>100</v>
      </c>
      <c r="J363" s="116">
        <f>J364</f>
        <v>80</v>
      </c>
      <c r="K363" s="20"/>
      <c r="L363" s="2"/>
    </row>
    <row r="364" spans="1:12" ht="22.5">
      <c r="A364" s="67" t="s">
        <v>51</v>
      </c>
      <c r="B364" s="11" t="s">
        <v>70</v>
      </c>
      <c r="C364" s="11" t="s">
        <v>366</v>
      </c>
      <c r="D364" s="11" t="s">
        <v>40</v>
      </c>
      <c r="E364" s="29" t="s">
        <v>41</v>
      </c>
      <c r="F364" s="116">
        <f>78-0.1</f>
        <v>77.9</v>
      </c>
      <c r="G364" s="117"/>
      <c r="H364" s="119"/>
      <c r="I364" s="119">
        <v>100</v>
      </c>
      <c r="J364" s="116">
        <v>80</v>
      </c>
      <c r="K364" s="20"/>
      <c r="L364" s="2"/>
    </row>
    <row r="365" spans="1:12" ht="21.75" customHeight="1">
      <c r="A365" s="67" t="s">
        <v>51</v>
      </c>
      <c r="B365" s="11" t="s">
        <v>70</v>
      </c>
      <c r="C365" s="11" t="s">
        <v>424</v>
      </c>
      <c r="D365" s="11"/>
      <c r="E365" s="48" t="s">
        <v>425</v>
      </c>
      <c r="F365" s="116">
        <f>F366</f>
        <v>194</v>
      </c>
      <c r="G365" s="197">
        <f>G366</f>
        <v>0</v>
      </c>
      <c r="H365" s="116">
        <f>H366</f>
        <v>0</v>
      </c>
      <c r="I365" s="119">
        <f>I366</f>
        <v>0</v>
      </c>
      <c r="J365" s="116">
        <f>J366</f>
        <v>0</v>
      </c>
      <c r="K365" s="20"/>
      <c r="L365" s="2"/>
    </row>
    <row r="366" spans="1:12" ht="23.25" customHeight="1">
      <c r="A366" s="67" t="s">
        <v>51</v>
      </c>
      <c r="B366" s="11" t="s">
        <v>70</v>
      </c>
      <c r="C366" s="11" t="s">
        <v>424</v>
      </c>
      <c r="D366" s="11" t="s">
        <v>40</v>
      </c>
      <c r="E366" s="29" t="s">
        <v>41</v>
      </c>
      <c r="F366" s="116">
        <f>94+291.5-191.5</f>
        <v>194</v>
      </c>
      <c r="G366" s="140"/>
      <c r="H366" s="119"/>
      <c r="I366" s="119"/>
      <c r="J366" s="116"/>
      <c r="K366" s="20">
        <v>-191.5</v>
      </c>
      <c r="L366" s="2"/>
    </row>
    <row r="367" spans="1:12" ht="12.75">
      <c r="A367" s="67" t="s">
        <v>51</v>
      </c>
      <c r="B367" s="16" t="s">
        <v>24</v>
      </c>
      <c r="C367" s="16"/>
      <c r="D367" s="16"/>
      <c r="E367" s="31" t="s">
        <v>72</v>
      </c>
      <c r="F367" s="101">
        <f>F368</f>
        <v>800</v>
      </c>
      <c r="G367" s="182">
        <f>G368</f>
        <v>0</v>
      </c>
      <c r="H367" s="101">
        <f>H368</f>
        <v>0</v>
      </c>
      <c r="I367" s="191">
        <f>I368</f>
        <v>800</v>
      </c>
      <c r="J367" s="101">
        <f>J368</f>
        <v>800</v>
      </c>
      <c r="K367" s="20"/>
      <c r="L367" s="2"/>
    </row>
    <row r="368" spans="1:12" ht="12.75">
      <c r="A368" s="67" t="s">
        <v>51</v>
      </c>
      <c r="B368" s="16" t="s">
        <v>25</v>
      </c>
      <c r="C368" s="16"/>
      <c r="D368" s="16"/>
      <c r="E368" s="31" t="s">
        <v>26</v>
      </c>
      <c r="F368" s="101">
        <f aca="true" t="shared" si="51" ref="F368:J371">F369</f>
        <v>800</v>
      </c>
      <c r="G368" s="182">
        <f t="shared" si="51"/>
        <v>0</v>
      </c>
      <c r="H368" s="101">
        <f t="shared" si="51"/>
        <v>0</v>
      </c>
      <c r="I368" s="191">
        <f t="shared" si="51"/>
        <v>800</v>
      </c>
      <c r="J368" s="101">
        <f t="shared" si="51"/>
        <v>800</v>
      </c>
      <c r="K368" s="20"/>
      <c r="L368" s="2"/>
    </row>
    <row r="369" spans="1:12" ht="12.75">
      <c r="A369" s="67" t="s">
        <v>51</v>
      </c>
      <c r="B369" s="11" t="s">
        <v>25</v>
      </c>
      <c r="C369" s="11" t="s">
        <v>171</v>
      </c>
      <c r="D369" s="11"/>
      <c r="E369" s="28" t="s">
        <v>45</v>
      </c>
      <c r="F369" s="100">
        <f t="shared" si="51"/>
        <v>800</v>
      </c>
      <c r="G369" s="181">
        <f t="shared" si="51"/>
        <v>0</v>
      </c>
      <c r="H369" s="100">
        <f t="shared" si="51"/>
        <v>0</v>
      </c>
      <c r="I369" s="115">
        <f t="shared" si="51"/>
        <v>800</v>
      </c>
      <c r="J369" s="100">
        <f t="shared" si="51"/>
        <v>800</v>
      </c>
      <c r="K369" s="20"/>
      <c r="L369" s="2"/>
    </row>
    <row r="370" spans="1:12" ht="27.75" customHeight="1">
      <c r="A370" s="67" t="s">
        <v>51</v>
      </c>
      <c r="B370" s="11" t="s">
        <v>25</v>
      </c>
      <c r="C370" s="11" t="s">
        <v>276</v>
      </c>
      <c r="D370" s="11"/>
      <c r="E370" s="28" t="s">
        <v>277</v>
      </c>
      <c r="F370" s="100">
        <f t="shared" si="51"/>
        <v>800</v>
      </c>
      <c r="G370" s="181">
        <f t="shared" si="51"/>
        <v>0</v>
      </c>
      <c r="H370" s="100">
        <f t="shared" si="51"/>
        <v>0</v>
      </c>
      <c r="I370" s="115">
        <f t="shared" si="51"/>
        <v>800</v>
      </c>
      <c r="J370" s="100">
        <f t="shared" si="51"/>
        <v>800</v>
      </c>
      <c r="K370" s="20"/>
      <c r="L370" s="2"/>
    </row>
    <row r="371" spans="1:12" ht="12.75">
      <c r="A371" s="67" t="s">
        <v>51</v>
      </c>
      <c r="B371" s="11" t="s">
        <v>25</v>
      </c>
      <c r="C371" s="11" t="s">
        <v>276</v>
      </c>
      <c r="D371" s="11"/>
      <c r="E371" s="46" t="s">
        <v>194</v>
      </c>
      <c r="F371" s="100">
        <f t="shared" si="51"/>
        <v>800</v>
      </c>
      <c r="G371" s="181">
        <f t="shared" si="51"/>
        <v>0</v>
      </c>
      <c r="H371" s="100">
        <f t="shared" si="51"/>
        <v>0</v>
      </c>
      <c r="I371" s="115">
        <f t="shared" si="51"/>
        <v>800</v>
      </c>
      <c r="J371" s="100">
        <f t="shared" si="51"/>
        <v>800</v>
      </c>
      <c r="K371" s="20"/>
      <c r="L371" s="2"/>
    </row>
    <row r="372" spans="1:12" ht="12.75">
      <c r="A372" s="67" t="s">
        <v>51</v>
      </c>
      <c r="B372" s="11" t="s">
        <v>25</v>
      </c>
      <c r="C372" s="11" t="s">
        <v>278</v>
      </c>
      <c r="D372" s="11"/>
      <c r="E372" s="28" t="s">
        <v>173</v>
      </c>
      <c r="F372" s="100">
        <f>F373</f>
        <v>800</v>
      </c>
      <c r="G372" s="181">
        <f>G373</f>
        <v>0</v>
      </c>
      <c r="H372" s="100">
        <f>H373</f>
        <v>0</v>
      </c>
      <c r="I372" s="115">
        <f>I373</f>
        <v>800</v>
      </c>
      <c r="J372" s="100">
        <f>J373</f>
        <v>800</v>
      </c>
      <c r="K372" s="20"/>
      <c r="L372" s="2"/>
    </row>
    <row r="373" spans="1:12" ht="12.75">
      <c r="A373" s="67" t="s">
        <v>51</v>
      </c>
      <c r="B373" s="11" t="s">
        <v>25</v>
      </c>
      <c r="C373" s="11" t="s">
        <v>278</v>
      </c>
      <c r="D373" s="11" t="s">
        <v>6</v>
      </c>
      <c r="E373" s="29" t="s">
        <v>7</v>
      </c>
      <c r="F373" s="100">
        <v>800</v>
      </c>
      <c r="G373" s="113"/>
      <c r="H373" s="183"/>
      <c r="I373" s="106">
        <v>800</v>
      </c>
      <c r="J373" s="100">
        <v>800</v>
      </c>
      <c r="K373" s="20"/>
      <c r="L373" s="2"/>
    </row>
    <row r="374" spans="1:12" ht="12.75">
      <c r="A374" s="67" t="s">
        <v>51</v>
      </c>
      <c r="B374" s="16" t="s">
        <v>32</v>
      </c>
      <c r="C374" s="16"/>
      <c r="D374" s="16"/>
      <c r="E374" s="27" t="s">
        <v>29</v>
      </c>
      <c r="F374" s="101">
        <f aca="true" t="shared" si="52" ref="F374:J376">F375</f>
        <v>200</v>
      </c>
      <c r="G374" s="114">
        <f t="shared" si="52"/>
        <v>0</v>
      </c>
      <c r="H374" s="200">
        <f t="shared" si="52"/>
        <v>0</v>
      </c>
      <c r="I374" s="103">
        <f t="shared" si="52"/>
        <v>0</v>
      </c>
      <c r="J374" s="101">
        <f t="shared" si="52"/>
        <v>0</v>
      </c>
      <c r="K374" s="20"/>
      <c r="L374" s="2"/>
    </row>
    <row r="375" spans="1:12" ht="12.75">
      <c r="A375" s="67" t="s">
        <v>51</v>
      </c>
      <c r="B375" s="16" t="s">
        <v>454</v>
      </c>
      <c r="C375" s="16"/>
      <c r="D375" s="16"/>
      <c r="E375" s="27" t="s">
        <v>455</v>
      </c>
      <c r="F375" s="101">
        <f t="shared" si="52"/>
        <v>200</v>
      </c>
      <c r="G375" s="114">
        <f t="shared" si="52"/>
        <v>0</v>
      </c>
      <c r="H375" s="200">
        <f t="shared" si="52"/>
        <v>0</v>
      </c>
      <c r="I375" s="103">
        <f t="shared" si="52"/>
        <v>0</v>
      </c>
      <c r="J375" s="101">
        <f t="shared" si="52"/>
        <v>0</v>
      </c>
      <c r="K375" s="23"/>
      <c r="L375" s="2"/>
    </row>
    <row r="376" spans="1:12" ht="33.75">
      <c r="A376" s="67" t="s">
        <v>51</v>
      </c>
      <c r="B376" s="16" t="s">
        <v>454</v>
      </c>
      <c r="C376" s="16" t="s">
        <v>231</v>
      </c>
      <c r="D376" s="11"/>
      <c r="E376" s="31" t="s">
        <v>375</v>
      </c>
      <c r="F376" s="101">
        <f t="shared" si="52"/>
        <v>200</v>
      </c>
      <c r="G376" s="114">
        <f t="shared" si="52"/>
        <v>0</v>
      </c>
      <c r="H376" s="200">
        <f t="shared" si="52"/>
        <v>0</v>
      </c>
      <c r="I376" s="103">
        <f t="shared" si="52"/>
        <v>0</v>
      </c>
      <c r="J376" s="101">
        <f t="shared" si="52"/>
        <v>0</v>
      </c>
      <c r="K376" s="20"/>
      <c r="L376" s="2"/>
    </row>
    <row r="377" spans="1:13" ht="15" customHeight="1">
      <c r="A377" s="67" t="s">
        <v>51</v>
      </c>
      <c r="B377" s="11" t="s">
        <v>454</v>
      </c>
      <c r="C377" s="16" t="s">
        <v>261</v>
      </c>
      <c r="D377" s="16"/>
      <c r="E377" s="131" t="s">
        <v>74</v>
      </c>
      <c r="F377" s="100">
        <f>F378</f>
        <v>200</v>
      </c>
      <c r="G377" s="113">
        <f aca="true" t="shared" si="53" ref="G377:J379">G378</f>
        <v>0</v>
      </c>
      <c r="H377" s="183">
        <f t="shared" si="53"/>
        <v>0</v>
      </c>
      <c r="I377" s="106">
        <f t="shared" si="53"/>
        <v>0</v>
      </c>
      <c r="J377" s="100">
        <f t="shared" si="53"/>
        <v>0</v>
      </c>
      <c r="K377" s="20"/>
      <c r="L377" s="2"/>
      <c r="M377" s="58"/>
    </row>
    <row r="378" spans="1:12" ht="14.25" customHeight="1">
      <c r="A378" s="67" t="s">
        <v>51</v>
      </c>
      <c r="B378" s="11" t="s">
        <v>454</v>
      </c>
      <c r="C378" s="11" t="s">
        <v>448</v>
      </c>
      <c r="D378" s="11"/>
      <c r="E378" s="28" t="s">
        <v>173</v>
      </c>
      <c r="F378" s="100">
        <f>F379</f>
        <v>200</v>
      </c>
      <c r="G378" s="113">
        <f t="shared" si="53"/>
        <v>0</v>
      </c>
      <c r="H378" s="183">
        <f t="shared" si="53"/>
        <v>0</v>
      </c>
      <c r="I378" s="106">
        <f t="shared" si="53"/>
        <v>0</v>
      </c>
      <c r="J378" s="100">
        <f t="shared" si="53"/>
        <v>0</v>
      </c>
      <c r="K378" s="20"/>
      <c r="L378" s="2"/>
    </row>
    <row r="379" spans="1:12" ht="22.5">
      <c r="A379" s="67" t="s">
        <v>51</v>
      </c>
      <c r="B379" s="11" t="s">
        <v>454</v>
      </c>
      <c r="C379" s="11" t="s">
        <v>449</v>
      </c>
      <c r="D379" s="11"/>
      <c r="E379" s="46" t="s">
        <v>450</v>
      </c>
      <c r="F379" s="100">
        <f>F380</f>
        <v>200</v>
      </c>
      <c r="G379" s="113">
        <f t="shared" si="53"/>
        <v>0</v>
      </c>
      <c r="H379" s="183">
        <f t="shared" si="53"/>
        <v>0</v>
      </c>
      <c r="I379" s="106">
        <f t="shared" si="53"/>
        <v>0</v>
      </c>
      <c r="J379" s="100">
        <f t="shared" si="53"/>
        <v>0</v>
      </c>
      <c r="K379" s="20"/>
      <c r="L379" s="2"/>
    </row>
    <row r="380" spans="1:12" ht="23.25" thickBot="1">
      <c r="A380" s="78" t="s">
        <v>51</v>
      </c>
      <c r="B380" s="72" t="s">
        <v>454</v>
      </c>
      <c r="C380" s="72" t="s">
        <v>449</v>
      </c>
      <c r="D380" s="72" t="s">
        <v>40</v>
      </c>
      <c r="E380" s="73" t="s">
        <v>343</v>
      </c>
      <c r="F380" s="201">
        <v>200</v>
      </c>
      <c r="G380" s="202"/>
      <c r="H380" s="203"/>
      <c r="I380" s="204"/>
      <c r="J380" s="201"/>
      <c r="K380" s="20">
        <v>200</v>
      </c>
      <c r="L380" s="2"/>
    </row>
    <row r="381" spans="1:12" ht="12.75">
      <c r="A381" s="52"/>
      <c r="B381" s="52"/>
      <c r="C381" s="53"/>
      <c r="D381" s="53"/>
      <c r="E381" s="51"/>
      <c r="F381" s="52"/>
      <c r="G381" s="52"/>
      <c r="H381" s="52"/>
      <c r="I381" s="52"/>
      <c r="J381" s="52"/>
      <c r="K381" s="20"/>
      <c r="L381" s="2"/>
    </row>
    <row r="382" spans="1:12" ht="12.75">
      <c r="A382" s="6"/>
      <c r="B382" s="6"/>
      <c r="C382" s="7"/>
      <c r="D382" s="7"/>
      <c r="E382" s="8"/>
      <c r="F382" s="6"/>
      <c r="G382" s="6"/>
      <c r="H382" s="6"/>
      <c r="I382" s="6"/>
      <c r="J382" s="6"/>
      <c r="L382" s="13"/>
    </row>
    <row r="383" spans="1:10" ht="12.75">
      <c r="A383" s="6"/>
      <c r="B383" s="6"/>
      <c r="C383" s="6"/>
      <c r="D383" s="6"/>
      <c r="E383" s="8"/>
      <c r="F383" s="9"/>
      <c r="G383" s="9"/>
      <c r="H383" s="9"/>
      <c r="I383" s="9"/>
      <c r="J383" s="9"/>
    </row>
  </sheetData>
  <sheetProtection/>
  <mergeCells count="22">
    <mergeCell ref="E1:J1"/>
    <mergeCell ref="E5:J5"/>
    <mergeCell ref="E6:J6"/>
    <mergeCell ref="E7:J7"/>
    <mergeCell ref="K287:N287"/>
    <mergeCell ref="G15:G16"/>
    <mergeCell ref="H15:H16"/>
    <mergeCell ref="E2:J2"/>
    <mergeCell ref="E3:J3"/>
    <mergeCell ref="E4:J4"/>
    <mergeCell ref="E9:F9"/>
    <mergeCell ref="E8:J8"/>
    <mergeCell ref="A13:A16"/>
    <mergeCell ref="A10:J11"/>
    <mergeCell ref="F13:J13"/>
    <mergeCell ref="F14:F16"/>
    <mergeCell ref="I14:J15"/>
    <mergeCell ref="B13:B16"/>
    <mergeCell ref="C13:C16"/>
    <mergeCell ref="D13:D16"/>
    <mergeCell ref="E13:E16"/>
    <mergeCell ref="G14:H14"/>
  </mergeCells>
  <printOptions/>
  <pageMargins left="0.7874015748031497" right="0.3937007874015748" top="0.3937007874015748" bottom="0.3937007874015748" header="0.5118110236220472" footer="0.5118110236220472"/>
  <pageSetup fitToHeight="4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8"/>
  <sheetViews>
    <sheetView view="pageBreakPreview" zoomScaleNormal="115" zoomScaleSheetLayoutView="100" zoomScalePageLayoutView="0" workbookViewId="0" topLeftCell="A1">
      <selection activeCell="D4" sqref="D4:I4"/>
    </sheetView>
  </sheetViews>
  <sheetFormatPr defaultColWidth="9.00390625" defaultRowHeight="12.75"/>
  <cols>
    <col min="1" max="1" width="5.375" style="35" customWidth="1"/>
    <col min="2" max="2" width="10.25390625" style="18" customWidth="1"/>
    <col min="3" max="3" width="5.00390625" style="18" customWidth="1"/>
    <col min="4" max="4" width="59.875" style="18" customWidth="1"/>
    <col min="5" max="5" width="13.125" style="18" customWidth="1"/>
    <col min="6" max="7" width="9.125" style="0" hidden="1" customWidth="1"/>
    <col min="8" max="8" width="10.625" style="0" customWidth="1"/>
    <col min="9" max="9" width="10.375" style="0" customWidth="1"/>
  </cols>
  <sheetData>
    <row r="1" spans="1:9" ht="12.75">
      <c r="A1" s="25"/>
      <c r="B1" s="26"/>
      <c r="C1" s="26"/>
      <c r="D1" s="259" t="s">
        <v>407</v>
      </c>
      <c r="E1" s="259"/>
      <c r="F1" s="228"/>
      <c r="G1" s="228"/>
      <c r="H1" s="216"/>
      <c r="I1" s="216"/>
    </row>
    <row r="2" spans="1:9" ht="12.75">
      <c r="A2" s="25"/>
      <c r="B2" s="26"/>
      <c r="C2" s="26"/>
      <c r="D2" s="215" t="s">
        <v>404</v>
      </c>
      <c r="E2" s="215"/>
      <c r="F2" s="216"/>
      <c r="G2" s="216"/>
      <c r="H2" s="216"/>
      <c r="I2" s="216"/>
    </row>
    <row r="3" spans="1:9" ht="12.75">
      <c r="A3" s="25"/>
      <c r="B3" s="26"/>
      <c r="C3" s="26"/>
      <c r="D3" s="231" t="s">
        <v>457</v>
      </c>
      <c r="E3" s="232"/>
      <c r="F3" s="232"/>
      <c r="G3" s="232"/>
      <c r="H3" s="232"/>
      <c r="I3" s="232"/>
    </row>
    <row r="4" spans="1:9" ht="12.75">
      <c r="A4" s="25"/>
      <c r="B4" s="26"/>
      <c r="C4" s="26"/>
      <c r="D4" s="231" t="s">
        <v>405</v>
      </c>
      <c r="E4" s="232"/>
      <c r="F4" s="232"/>
      <c r="G4" s="232"/>
      <c r="H4" s="232"/>
      <c r="I4" s="232"/>
    </row>
    <row r="5" spans="1:10" ht="12.75">
      <c r="A5" s="25"/>
      <c r="B5" s="26"/>
      <c r="C5" s="26"/>
      <c r="D5" s="215" t="s">
        <v>406</v>
      </c>
      <c r="E5" s="215"/>
      <c r="F5" s="216"/>
      <c r="G5" s="216"/>
      <c r="H5" s="216"/>
      <c r="I5" s="216"/>
      <c r="J5" s="1"/>
    </row>
    <row r="6" spans="1:10" ht="12.75">
      <c r="A6" s="25"/>
      <c r="B6" s="26"/>
      <c r="C6" s="26"/>
      <c r="D6" s="215" t="s">
        <v>402</v>
      </c>
      <c r="E6" s="215"/>
      <c r="F6" s="216"/>
      <c r="G6" s="216"/>
      <c r="H6" s="216"/>
      <c r="I6" s="216"/>
      <c r="J6" s="1"/>
    </row>
    <row r="7" spans="1:10" ht="12.75">
      <c r="A7" s="25"/>
      <c r="B7" s="26"/>
      <c r="C7" s="26"/>
      <c r="D7" s="215" t="s">
        <v>384</v>
      </c>
      <c r="E7" s="215"/>
      <c r="F7" s="216"/>
      <c r="G7" s="216"/>
      <c r="H7" s="216"/>
      <c r="I7" s="216"/>
      <c r="J7" s="2"/>
    </row>
    <row r="8" spans="1:10" ht="12.75">
      <c r="A8" s="25"/>
      <c r="B8" s="26"/>
      <c r="C8" s="26"/>
      <c r="D8" s="215" t="s">
        <v>380</v>
      </c>
      <c r="E8" s="215"/>
      <c r="F8" s="216"/>
      <c r="G8" s="216"/>
      <c r="H8" s="216"/>
      <c r="I8" s="216"/>
      <c r="J8" s="2"/>
    </row>
    <row r="9" spans="1:10" ht="12.75">
      <c r="A9" s="25"/>
      <c r="B9" s="25"/>
      <c r="C9" s="25"/>
      <c r="D9" s="25"/>
      <c r="E9" s="25"/>
      <c r="F9" s="2"/>
      <c r="G9" s="2"/>
      <c r="H9" s="2"/>
      <c r="I9" s="2"/>
      <c r="J9" s="2"/>
    </row>
    <row r="10" spans="1:10" ht="12.75">
      <c r="A10" s="222" t="s">
        <v>385</v>
      </c>
      <c r="B10" s="222"/>
      <c r="C10" s="222"/>
      <c r="D10" s="222"/>
      <c r="E10" s="222"/>
      <c r="F10" s="216"/>
      <c r="G10" s="216"/>
      <c r="H10" s="216"/>
      <c r="I10" s="216"/>
      <c r="J10" s="2"/>
    </row>
    <row r="11" spans="1:9" ht="29.25" customHeight="1">
      <c r="A11" s="222"/>
      <c r="B11" s="222"/>
      <c r="C11" s="222"/>
      <c r="D11" s="222"/>
      <c r="E11" s="222"/>
      <c r="F11" s="216"/>
      <c r="G11" s="216"/>
      <c r="H11" s="216"/>
      <c r="I11" s="216"/>
    </row>
    <row r="12" spans="1:5" ht="11.25" customHeight="1" thickBot="1">
      <c r="A12" s="85"/>
      <c r="B12" s="85"/>
      <c r="C12" s="85"/>
      <c r="D12" s="85"/>
      <c r="E12" s="85"/>
    </row>
    <row r="13" spans="1:9" ht="13.5" customHeight="1" thickBot="1">
      <c r="A13" s="214" t="s">
        <v>9</v>
      </c>
      <c r="B13" s="261" t="s">
        <v>10</v>
      </c>
      <c r="C13" s="247" t="s">
        <v>11</v>
      </c>
      <c r="D13" s="249" t="s">
        <v>12</v>
      </c>
      <c r="E13" s="237" t="s">
        <v>322</v>
      </c>
      <c r="F13" s="264"/>
      <c r="G13" s="264"/>
      <c r="H13" s="265"/>
      <c r="I13" s="266"/>
    </row>
    <row r="14" spans="1:9" ht="10.5" customHeight="1" thickBot="1">
      <c r="A14" s="213"/>
      <c r="B14" s="248"/>
      <c r="C14" s="248"/>
      <c r="D14" s="250"/>
      <c r="E14" s="241" t="s">
        <v>321</v>
      </c>
      <c r="F14" s="229" t="s">
        <v>144</v>
      </c>
      <c r="G14" s="229"/>
      <c r="H14" s="268" t="s">
        <v>144</v>
      </c>
      <c r="I14" s="269"/>
    </row>
    <row r="15" spans="1:9" ht="13.5" thickBot="1">
      <c r="A15" s="235"/>
      <c r="B15" s="262"/>
      <c r="C15" s="262"/>
      <c r="D15" s="263"/>
      <c r="E15" s="267"/>
      <c r="F15" s="86" t="s">
        <v>145</v>
      </c>
      <c r="G15" s="89" t="s">
        <v>146</v>
      </c>
      <c r="H15" s="91" t="s">
        <v>345</v>
      </c>
      <c r="I15" s="91" t="s">
        <v>382</v>
      </c>
    </row>
    <row r="16" spans="1:9" ht="12.75">
      <c r="A16" s="66"/>
      <c r="B16" s="42"/>
      <c r="C16" s="41"/>
      <c r="D16" s="43" t="s">
        <v>27</v>
      </c>
      <c r="E16" s="92">
        <f>E17+E80+E107+E180+E355+E362</f>
        <v>66670.39</v>
      </c>
      <c r="F16" s="184" t="e">
        <f>F17+F80+F107+F180+F355+F362</f>
        <v>#REF!</v>
      </c>
      <c r="G16" s="189" t="e">
        <f>G17+G80+G107+G180+G355+G362</f>
        <v>#REF!</v>
      </c>
      <c r="H16" s="92">
        <f>H17+H80+H107+H180+H355+H362</f>
        <v>19032.45</v>
      </c>
      <c r="I16" s="92">
        <f>I17+I80+I107+I180+I355+I362</f>
        <v>18622.15</v>
      </c>
    </row>
    <row r="17" spans="1:9" ht="12.75">
      <c r="A17" s="67" t="s">
        <v>13</v>
      </c>
      <c r="B17" s="16"/>
      <c r="C17" s="16"/>
      <c r="D17" s="27" t="s">
        <v>19</v>
      </c>
      <c r="E17" s="87">
        <f>E18+E33+E25</f>
        <v>2042.5499999999997</v>
      </c>
      <c r="F17" s="185" t="e">
        <f>F18+F33+F25</f>
        <v>#REF!</v>
      </c>
      <c r="G17" s="190" t="e">
        <f>G18+G33+G25</f>
        <v>#REF!</v>
      </c>
      <c r="H17" s="87">
        <f>H18+H33+H25</f>
        <v>559.75</v>
      </c>
      <c r="I17" s="87">
        <f>I18+I33+I25</f>
        <v>559.75</v>
      </c>
    </row>
    <row r="18" spans="1:9" ht="33.75">
      <c r="A18" s="68" t="s">
        <v>14</v>
      </c>
      <c r="B18" s="37"/>
      <c r="C18" s="37"/>
      <c r="D18" s="31" t="s">
        <v>28</v>
      </c>
      <c r="E18" s="87">
        <f>E19</f>
        <v>215.6</v>
      </c>
      <c r="F18" s="185">
        <f aca="true" t="shared" si="0" ref="F18:I21">F19</f>
        <v>0</v>
      </c>
      <c r="G18" s="190">
        <f t="shared" si="0"/>
        <v>0</v>
      </c>
      <c r="H18" s="87">
        <f t="shared" si="0"/>
        <v>215.6</v>
      </c>
      <c r="I18" s="87">
        <f t="shared" si="0"/>
        <v>215.6</v>
      </c>
    </row>
    <row r="19" spans="1:9" ht="12.75">
      <c r="A19" s="68" t="s">
        <v>14</v>
      </c>
      <c r="B19" s="37" t="s">
        <v>171</v>
      </c>
      <c r="C19" s="44"/>
      <c r="D19" s="31" t="s">
        <v>45</v>
      </c>
      <c r="E19" s="87">
        <f>E20</f>
        <v>215.6</v>
      </c>
      <c r="F19" s="185">
        <f t="shared" si="0"/>
        <v>0</v>
      </c>
      <c r="G19" s="190">
        <f t="shared" si="0"/>
        <v>0</v>
      </c>
      <c r="H19" s="87">
        <f t="shared" si="0"/>
        <v>215.6</v>
      </c>
      <c r="I19" s="87">
        <f t="shared" si="0"/>
        <v>215.6</v>
      </c>
    </row>
    <row r="20" spans="1:9" ht="22.5">
      <c r="A20" s="68" t="s">
        <v>14</v>
      </c>
      <c r="B20" s="37" t="s">
        <v>170</v>
      </c>
      <c r="C20" s="45"/>
      <c r="D20" s="31" t="s">
        <v>48</v>
      </c>
      <c r="E20" s="87">
        <f>E21</f>
        <v>215.6</v>
      </c>
      <c r="F20" s="185">
        <f t="shared" si="0"/>
        <v>0</v>
      </c>
      <c r="G20" s="190">
        <f t="shared" si="0"/>
        <v>0</v>
      </c>
      <c r="H20" s="87">
        <f t="shared" si="0"/>
        <v>215.6</v>
      </c>
      <c r="I20" s="87">
        <f t="shared" si="0"/>
        <v>215.6</v>
      </c>
    </row>
    <row r="21" spans="1:9" ht="12.75">
      <c r="A21" s="69" t="s">
        <v>14</v>
      </c>
      <c r="B21" s="44" t="s">
        <v>170</v>
      </c>
      <c r="C21" s="45"/>
      <c r="D21" s="46" t="s">
        <v>194</v>
      </c>
      <c r="E21" s="100">
        <f>E22</f>
        <v>215.6</v>
      </c>
      <c r="F21" s="181">
        <f t="shared" si="0"/>
        <v>0</v>
      </c>
      <c r="G21" s="115">
        <f t="shared" si="0"/>
        <v>0</v>
      </c>
      <c r="H21" s="100">
        <f t="shared" si="0"/>
        <v>215.6</v>
      </c>
      <c r="I21" s="100">
        <f t="shared" si="0"/>
        <v>215.6</v>
      </c>
    </row>
    <row r="22" spans="1:9" ht="12.75">
      <c r="A22" s="69" t="s">
        <v>14</v>
      </c>
      <c r="B22" s="44" t="s">
        <v>172</v>
      </c>
      <c r="C22" s="45"/>
      <c r="D22" s="28" t="s">
        <v>173</v>
      </c>
      <c r="E22" s="100">
        <f>E23+E24</f>
        <v>215.6</v>
      </c>
      <c r="F22" s="181">
        <f>F23+F24</f>
        <v>0</v>
      </c>
      <c r="G22" s="115">
        <f>G23+G24</f>
        <v>0</v>
      </c>
      <c r="H22" s="100">
        <f>H23+H24</f>
        <v>215.6</v>
      </c>
      <c r="I22" s="100">
        <f>I23+I24</f>
        <v>215.6</v>
      </c>
    </row>
    <row r="23" spans="1:9" ht="33.75">
      <c r="A23" s="69" t="s">
        <v>14</v>
      </c>
      <c r="B23" s="44" t="s">
        <v>172</v>
      </c>
      <c r="C23" s="11" t="s">
        <v>37</v>
      </c>
      <c r="D23" s="29" t="s">
        <v>38</v>
      </c>
      <c r="E23" s="100">
        <f>ВЕД!F25</f>
        <v>215.6</v>
      </c>
      <c r="F23" s="181">
        <f>ВЕД!G25</f>
        <v>0</v>
      </c>
      <c r="G23" s="115">
        <f>ВЕД!H25</f>
        <v>0</v>
      </c>
      <c r="H23" s="100">
        <f>ВЕД!I25</f>
        <v>215.6</v>
      </c>
      <c r="I23" s="100">
        <f>ВЕД!J25</f>
        <v>215.6</v>
      </c>
    </row>
    <row r="24" spans="1:9" ht="12.75" hidden="1">
      <c r="A24" s="69" t="s">
        <v>14</v>
      </c>
      <c r="B24" s="44" t="s">
        <v>172</v>
      </c>
      <c r="C24" s="11" t="s">
        <v>43</v>
      </c>
      <c r="D24" s="28" t="s">
        <v>44</v>
      </c>
      <c r="E24" s="100">
        <f>ВЕД!F26</f>
        <v>0</v>
      </c>
      <c r="F24" s="181">
        <f>ВЕД!G26</f>
        <v>0</v>
      </c>
      <c r="G24" s="115">
        <f>ВЕД!H26</f>
        <v>0</v>
      </c>
      <c r="H24" s="100">
        <f>ВЕД!I26</f>
        <v>0</v>
      </c>
      <c r="I24" s="100">
        <f>ВЕД!J26</f>
        <v>0</v>
      </c>
    </row>
    <row r="25" spans="1:9" ht="12.75" hidden="1">
      <c r="A25" s="67" t="s">
        <v>329</v>
      </c>
      <c r="B25" s="16"/>
      <c r="C25" s="16"/>
      <c r="D25" s="31" t="s">
        <v>330</v>
      </c>
      <c r="E25" s="101">
        <f aca="true" t="shared" si="1" ref="E25:I31">E26</f>
        <v>0</v>
      </c>
      <c r="F25" s="182">
        <f t="shared" si="1"/>
        <v>0</v>
      </c>
      <c r="G25" s="191">
        <f t="shared" si="1"/>
        <v>0</v>
      </c>
      <c r="H25" s="101">
        <f t="shared" si="1"/>
        <v>0</v>
      </c>
      <c r="I25" s="101">
        <f t="shared" si="1"/>
        <v>0</v>
      </c>
    </row>
    <row r="26" spans="1:9" ht="12.75" hidden="1">
      <c r="A26" s="67" t="s">
        <v>329</v>
      </c>
      <c r="B26" s="16" t="s">
        <v>171</v>
      </c>
      <c r="C26" s="62"/>
      <c r="D26" s="31" t="s">
        <v>45</v>
      </c>
      <c r="E26" s="101">
        <f t="shared" si="1"/>
        <v>0</v>
      </c>
      <c r="F26" s="182">
        <f t="shared" si="1"/>
        <v>0</v>
      </c>
      <c r="G26" s="191">
        <f t="shared" si="1"/>
        <v>0</v>
      </c>
      <c r="H26" s="101">
        <f t="shared" si="1"/>
        <v>0</v>
      </c>
      <c r="I26" s="101">
        <f t="shared" si="1"/>
        <v>0</v>
      </c>
    </row>
    <row r="27" spans="1:9" ht="22.5" hidden="1">
      <c r="A27" s="67" t="s">
        <v>329</v>
      </c>
      <c r="B27" s="16" t="s">
        <v>323</v>
      </c>
      <c r="C27" s="62"/>
      <c r="D27" s="31" t="s">
        <v>324</v>
      </c>
      <c r="E27" s="101">
        <f t="shared" si="1"/>
        <v>0</v>
      </c>
      <c r="F27" s="182">
        <f t="shared" si="1"/>
        <v>0</v>
      </c>
      <c r="G27" s="191">
        <f t="shared" si="1"/>
        <v>0</v>
      </c>
      <c r="H27" s="101">
        <f t="shared" si="1"/>
        <v>0</v>
      </c>
      <c r="I27" s="101">
        <f t="shared" si="1"/>
        <v>0</v>
      </c>
    </row>
    <row r="28" spans="1:9" ht="12.75" hidden="1">
      <c r="A28" s="70" t="s">
        <v>329</v>
      </c>
      <c r="B28" s="11" t="s">
        <v>323</v>
      </c>
      <c r="C28" s="17"/>
      <c r="D28" s="46" t="s">
        <v>194</v>
      </c>
      <c r="E28" s="100">
        <f t="shared" si="1"/>
        <v>0</v>
      </c>
      <c r="F28" s="181">
        <f t="shared" si="1"/>
        <v>0</v>
      </c>
      <c r="G28" s="115">
        <f t="shared" si="1"/>
        <v>0</v>
      </c>
      <c r="H28" s="100">
        <f t="shared" si="1"/>
        <v>0</v>
      </c>
      <c r="I28" s="100">
        <f t="shared" si="1"/>
        <v>0</v>
      </c>
    </row>
    <row r="29" spans="1:9" ht="12.75" hidden="1">
      <c r="A29" s="70" t="s">
        <v>329</v>
      </c>
      <c r="B29" s="11" t="s">
        <v>325</v>
      </c>
      <c r="C29" s="62"/>
      <c r="D29" s="28" t="s">
        <v>173</v>
      </c>
      <c r="E29" s="100">
        <f t="shared" si="1"/>
        <v>0</v>
      </c>
      <c r="F29" s="181">
        <f t="shared" si="1"/>
        <v>0</v>
      </c>
      <c r="G29" s="115">
        <f t="shared" si="1"/>
        <v>0</v>
      </c>
      <c r="H29" s="100">
        <f t="shared" si="1"/>
        <v>0</v>
      </c>
      <c r="I29" s="100">
        <f t="shared" si="1"/>
        <v>0</v>
      </c>
    </row>
    <row r="30" spans="1:9" ht="22.5" hidden="1">
      <c r="A30" s="70" t="s">
        <v>329</v>
      </c>
      <c r="B30" s="11" t="s">
        <v>326</v>
      </c>
      <c r="C30" s="62"/>
      <c r="D30" s="46" t="s">
        <v>328</v>
      </c>
      <c r="E30" s="100">
        <f t="shared" si="1"/>
        <v>0</v>
      </c>
      <c r="F30" s="181">
        <f t="shared" si="1"/>
        <v>0</v>
      </c>
      <c r="G30" s="115">
        <f t="shared" si="1"/>
        <v>0</v>
      </c>
      <c r="H30" s="100">
        <f t="shared" si="1"/>
        <v>0</v>
      </c>
      <c r="I30" s="100">
        <f t="shared" si="1"/>
        <v>0</v>
      </c>
    </row>
    <row r="31" spans="1:9" ht="12.75" hidden="1">
      <c r="A31" s="70" t="s">
        <v>329</v>
      </c>
      <c r="B31" s="11" t="s">
        <v>327</v>
      </c>
      <c r="C31" s="62"/>
      <c r="D31" s="29" t="s">
        <v>49</v>
      </c>
      <c r="E31" s="100">
        <f t="shared" si="1"/>
        <v>0</v>
      </c>
      <c r="F31" s="181">
        <f t="shared" si="1"/>
        <v>0</v>
      </c>
      <c r="G31" s="115">
        <f t="shared" si="1"/>
        <v>0</v>
      </c>
      <c r="H31" s="100">
        <f t="shared" si="1"/>
        <v>0</v>
      </c>
      <c r="I31" s="100">
        <f t="shared" si="1"/>
        <v>0</v>
      </c>
    </row>
    <row r="32" spans="1:9" ht="12.75" hidden="1">
      <c r="A32" s="70" t="s">
        <v>329</v>
      </c>
      <c r="B32" s="11" t="s">
        <v>327</v>
      </c>
      <c r="C32" s="17" t="s">
        <v>43</v>
      </c>
      <c r="D32" s="29" t="s">
        <v>44</v>
      </c>
      <c r="E32" s="100">
        <f>ВЕД!F36</f>
        <v>0</v>
      </c>
      <c r="F32" s="181">
        <f>ВЕД!G36</f>
        <v>0</v>
      </c>
      <c r="G32" s="115">
        <f>ВЕД!H36</f>
        <v>0</v>
      </c>
      <c r="H32" s="100">
        <f>ВЕД!I36</f>
        <v>0</v>
      </c>
      <c r="I32" s="100">
        <f>ВЕД!J36</f>
        <v>0</v>
      </c>
    </row>
    <row r="33" spans="1:9" ht="12.75">
      <c r="A33" s="67" t="s">
        <v>30</v>
      </c>
      <c r="B33" s="16"/>
      <c r="C33" s="16"/>
      <c r="D33" s="27" t="s">
        <v>20</v>
      </c>
      <c r="E33" s="87">
        <f>E44+E34+E71</f>
        <v>1826.9499999999998</v>
      </c>
      <c r="F33" s="185" t="e">
        <f>F44+F34+F71</f>
        <v>#REF!</v>
      </c>
      <c r="G33" s="190" t="e">
        <f>G44+G34+G71</f>
        <v>#REF!</v>
      </c>
      <c r="H33" s="87">
        <f>H44+H34+H71</f>
        <v>344.15</v>
      </c>
      <c r="I33" s="87">
        <f>I44+I34+I71</f>
        <v>344.15</v>
      </c>
    </row>
    <row r="34" spans="1:9" ht="22.5">
      <c r="A34" s="67" t="s">
        <v>30</v>
      </c>
      <c r="B34" s="16" t="s">
        <v>174</v>
      </c>
      <c r="C34" s="16"/>
      <c r="D34" s="31" t="s">
        <v>339</v>
      </c>
      <c r="E34" s="87">
        <f>E35</f>
        <v>150</v>
      </c>
      <c r="F34" s="185">
        <f>F35</f>
        <v>0</v>
      </c>
      <c r="G34" s="190">
        <f>G35</f>
        <v>0</v>
      </c>
      <c r="H34" s="87">
        <f>H35</f>
        <v>100</v>
      </c>
      <c r="I34" s="87">
        <f>I35</f>
        <v>100</v>
      </c>
    </row>
    <row r="35" spans="1:9" ht="21.75">
      <c r="A35" s="67" t="s">
        <v>30</v>
      </c>
      <c r="B35" s="16" t="s">
        <v>175</v>
      </c>
      <c r="C35" s="16"/>
      <c r="D35" s="131" t="s">
        <v>130</v>
      </c>
      <c r="E35" s="87">
        <f aca="true" t="shared" si="2" ref="E35:I36">E36</f>
        <v>150</v>
      </c>
      <c r="F35" s="185">
        <f t="shared" si="2"/>
        <v>0</v>
      </c>
      <c r="G35" s="190">
        <f t="shared" si="2"/>
        <v>0</v>
      </c>
      <c r="H35" s="87">
        <f t="shared" si="2"/>
        <v>100</v>
      </c>
      <c r="I35" s="87">
        <f t="shared" si="2"/>
        <v>100</v>
      </c>
    </row>
    <row r="36" spans="1:9" ht="12.75">
      <c r="A36" s="70" t="s">
        <v>30</v>
      </c>
      <c r="B36" s="11" t="s">
        <v>176</v>
      </c>
      <c r="C36" s="11"/>
      <c r="D36" s="28" t="s">
        <v>131</v>
      </c>
      <c r="E36" s="96">
        <f>E37</f>
        <v>150</v>
      </c>
      <c r="F36" s="158">
        <f t="shared" si="2"/>
        <v>0</v>
      </c>
      <c r="G36" s="173">
        <f t="shared" si="2"/>
        <v>0</v>
      </c>
      <c r="H36" s="96">
        <f t="shared" si="2"/>
        <v>100</v>
      </c>
      <c r="I36" s="96">
        <f t="shared" si="2"/>
        <v>100</v>
      </c>
    </row>
    <row r="37" spans="1:9" ht="12.75">
      <c r="A37" s="70" t="s">
        <v>30</v>
      </c>
      <c r="B37" s="11" t="s">
        <v>177</v>
      </c>
      <c r="C37" s="11"/>
      <c r="D37" s="28" t="s">
        <v>173</v>
      </c>
      <c r="E37" s="96">
        <f>E38+E40+E42</f>
        <v>150</v>
      </c>
      <c r="F37" s="158">
        <f>F38+F40+F42</f>
        <v>0</v>
      </c>
      <c r="G37" s="173">
        <f>G38+G40+G42</f>
        <v>0</v>
      </c>
      <c r="H37" s="96">
        <f>H38+H40+H42</f>
        <v>100</v>
      </c>
      <c r="I37" s="96">
        <f>I38+I40+I42</f>
        <v>100</v>
      </c>
    </row>
    <row r="38" spans="1:9" ht="45" hidden="1">
      <c r="A38" s="70" t="s">
        <v>30</v>
      </c>
      <c r="B38" s="11" t="s">
        <v>178</v>
      </c>
      <c r="C38" s="11"/>
      <c r="D38" s="46" t="s">
        <v>132</v>
      </c>
      <c r="E38" s="96">
        <f>E39</f>
        <v>0</v>
      </c>
      <c r="F38" s="158">
        <f>F39</f>
        <v>0</v>
      </c>
      <c r="G38" s="173">
        <f>G39</f>
        <v>0</v>
      </c>
      <c r="H38" s="96">
        <f>H39</f>
        <v>0</v>
      </c>
      <c r="I38" s="96">
        <f>I39</f>
        <v>0</v>
      </c>
    </row>
    <row r="39" spans="1:9" ht="22.5" hidden="1">
      <c r="A39" s="70" t="s">
        <v>30</v>
      </c>
      <c r="B39" s="11" t="s">
        <v>178</v>
      </c>
      <c r="C39" s="11" t="s">
        <v>40</v>
      </c>
      <c r="D39" s="29" t="s">
        <v>343</v>
      </c>
      <c r="E39" s="96">
        <f>ВЕД!F43</f>
        <v>0</v>
      </c>
      <c r="F39" s="158">
        <f>ВЕД!G43</f>
        <v>0</v>
      </c>
      <c r="G39" s="173">
        <f>ВЕД!H43</f>
        <v>0</v>
      </c>
      <c r="H39" s="96">
        <f>ВЕД!I43</f>
        <v>0</v>
      </c>
      <c r="I39" s="96">
        <f>ВЕД!J43</f>
        <v>0</v>
      </c>
    </row>
    <row r="40" spans="1:9" ht="12.75">
      <c r="A40" s="70" t="s">
        <v>30</v>
      </c>
      <c r="B40" s="11" t="s">
        <v>336</v>
      </c>
      <c r="C40" s="11"/>
      <c r="D40" s="48" t="s">
        <v>337</v>
      </c>
      <c r="E40" s="96">
        <f>E41</f>
        <v>0</v>
      </c>
      <c r="F40" s="158">
        <f>F41</f>
        <v>0</v>
      </c>
      <c r="G40" s="173">
        <f>G41</f>
        <v>0</v>
      </c>
      <c r="H40" s="96">
        <f>H41</f>
        <v>0</v>
      </c>
      <c r="I40" s="96">
        <f>I41</f>
        <v>0</v>
      </c>
    </row>
    <row r="41" spans="1:9" ht="22.5">
      <c r="A41" s="70" t="s">
        <v>30</v>
      </c>
      <c r="B41" s="11" t="s">
        <v>336</v>
      </c>
      <c r="C41" s="11" t="s">
        <v>40</v>
      </c>
      <c r="D41" s="29" t="s">
        <v>343</v>
      </c>
      <c r="E41" s="96">
        <f>ВЕД!F45</f>
        <v>0</v>
      </c>
      <c r="F41" s="158">
        <f>ВЕД!G45</f>
        <v>0</v>
      </c>
      <c r="G41" s="173">
        <f>ВЕД!H45</f>
        <v>0</v>
      </c>
      <c r="H41" s="96">
        <f>ВЕД!I45</f>
        <v>0</v>
      </c>
      <c r="I41" s="96">
        <f>ВЕД!J45</f>
        <v>0</v>
      </c>
    </row>
    <row r="42" spans="1:9" ht="12.75">
      <c r="A42" s="70" t="s">
        <v>30</v>
      </c>
      <c r="B42" s="11" t="s">
        <v>349</v>
      </c>
      <c r="C42" s="11"/>
      <c r="D42" s="48" t="s">
        <v>350</v>
      </c>
      <c r="E42" s="96">
        <f>E43</f>
        <v>150</v>
      </c>
      <c r="F42" s="158">
        <f>F43</f>
        <v>0</v>
      </c>
      <c r="G42" s="173">
        <f>G43</f>
        <v>0</v>
      </c>
      <c r="H42" s="96">
        <f>H43</f>
        <v>100</v>
      </c>
      <c r="I42" s="96">
        <f>I43</f>
        <v>100</v>
      </c>
    </row>
    <row r="43" spans="1:9" ht="22.5">
      <c r="A43" s="70" t="s">
        <v>30</v>
      </c>
      <c r="B43" s="11" t="s">
        <v>349</v>
      </c>
      <c r="C43" s="11" t="s">
        <v>40</v>
      </c>
      <c r="D43" s="29" t="s">
        <v>343</v>
      </c>
      <c r="E43" s="96">
        <f>ВЕД!F47</f>
        <v>150</v>
      </c>
      <c r="F43" s="158">
        <f>ВЕД!G47</f>
        <v>0</v>
      </c>
      <c r="G43" s="173">
        <f>ВЕД!H47</f>
        <v>0</v>
      </c>
      <c r="H43" s="96">
        <f>ВЕД!I47</f>
        <v>100</v>
      </c>
      <c r="I43" s="96">
        <f>ВЕД!J47</f>
        <v>100</v>
      </c>
    </row>
    <row r="44" spans="1:9" ht="33.75">
      <c r="A44" s="67" t="s">
        <v>30</v>
      </c>
      <c r="B44" s="16" t="s">
        <v>179</v>
      </c>
      <c r="C44" s="16"/>
      <c r="D44" s="27" t="s">
        <v>340</v>
      </c>
      <c r="E44" s="87">
        <f>E45+E64</f>
        <v>1662.1</v>
      </c>
      <c r="F44" s="185">
        <f>F45+F64</f>
        <v>0</v>
      </c>
      <c r="G44" s="190">
        <f>G45+G64</f>
        <v>0</v>
      </c>
      <c r="H44" s="87">
        <f>H45+H64</f>
        <v>244</v>
      </c>
      <c r="I44" s="87">
        <f>I45+I64</f>
        <v>244</v>
      </c>
    </row>
    <row r="45" spans="1:9" ht="12.75">
      <c r="A45" s="67" t="s">
        <v>30</v>
      </c>
      <c r="B45" s="16" t="s">
        <v>180</v>
      </c>
      <c r="C45" s="129"/>
      <c r="D45" s="130" t="s">
        <v>0</v>
      </c>
      <c r="E45" s="87">
        <f>E46+E54</f>
        <v>1505.1</v>
      </c>
      <c r="F45" s="185">
        <f>F46+F54</f>
        <v>0</v>
      </c>
      <c r="G45" s="190">
        <f>G46+G54</f>
        <v>0</v>
      </c>
      <c r="H45" s="87">
        <f>H46+H54</f>
        <v>190</v>
      </c>
      <c r="I45" s="87">
        <f>I46+I54</f>
        <v>190</v>
      </c>
    </row>
    <row r="46" spans="1:9" ht="23.25" customHeight="1">
      <c r="A46" s="70" t="s">
        <v>30</v>
      </c>
      <c r="B46" s="11" t="s">
        <v>181</v>
      </c>
      <c r="C46" s="47"/>
      <c r="D46" s="29" t="s">
        <v>80</v>
      </c>
      <c r="E46" s="96">
        <f>E48+E50+E52</f>
        <v>100</v>
      </c>
      <c r="F46" s="158">
        <f>F48+F50+F52</f>
        <v>0</v>
      </c>
      <c r="G46" s="173">
        <f>G48+G50+G52</f>
        <v>0</v>
      </c>
      <c r="H46" s="96">
        <f>H48+H50+H52</f>
        <v>170</v>
      </c>
      <c r="I46" s="96">
        <f>I48+I50+I52</f>
        <v>170</v>
      </c>
    </row>
    <row r="47" spans="1:9" ht="12.75">
      <c r="A47" s="70" t="s">
        <v>30</v>
      </c>
      <c r="B47" s="11" t="s">
        <v>182</v>
      </c>
      <c r="C47" s="47"/>
      <c r="D47" s="28" t="s">
        <v>173</v>
      </c>
      <c r="E47" s="96">
        <f>E48+E50</f>
        <v>100</v>
      </c>
      <c r="F47" s="158">
        <f>F48+F50</f>
        <v>0</v>
      </c>
      <c r="G47" s="173">
        <f>G48+G50</f>
        <v>0</v>
      </c>
      <c r="H47" s="96">
        <f>H48+H50</f>
        <v>170</v>
      </c>
      <c r="I47" s="96">
        <f>I48+I50</f>
        <v>170</v>
      </c>
    </row>
    <row r="48" spans="1:9" ht="36" customHeight="1">
      <c r="A48" s="70" t="s">
        <v>30</v>
      </c>
      <c r="B48" s="11" t="s">
        <v>183</v>
      </c>
      <c r="C48" s="47"/>
      <c r="D48" s="48" t="s">
        <v>81</v>
      </c>
      <c r="E48" s="96">
        <f>E49</f>
        <v>90</v>
      </c>
      <c r="F48" s="158">
        <f>F49</f>
        <v>0</v>
      </c>
      <c r="G48" s="173">
        <f>G49</f>
        <v>0</v>
      </c>
      <c r="H48" s="96">
        <f>H49</f>
        <v>160</v>
      </c>
      <c r="I48" s="96">
        <f>I49</f>
        <v>160</v>
      </c>
    </row>
    <row r="49" spans="1:9" ht="22.5">
      <c r="A49" s="70" t="s">
        <v>30</v>
      </c>
      <c r="B49" s="11" t="s">
        <v>183</v>
      </c>
      <c r="C49" s="17" t="s">
        <v>40</v>
      </c>
      <c r="D49" s="29" t="s">
        <v>343</v>
      </c>
      <c r="E49" s="96">
        <f>ВЕД!F53</f>
        <v>90</v>
      </c>
      <c r="F49" s="158">
        <f>ВЕД!G53</f>
        <v>0</v>
      </c>
      <c r="G49" s="173">
        <f>ВЕД!H53</f>
        <v>0</v>
      </c>
      <c r="H49" s="96">
        <f>ВЕД!I53</f>
        <v>160</v>
      </c>
      <c r="I49" s="96">
        <f>ВЕД!J53</f>
        <v>160</v>
      </c>
    </row>
    <row r="50" spans="1:9" ht="22.5">
      <c r="A50" s="70" t="s">
        <v>30</v>
      </c>
      <c r="B50" s="11" t="s">
        <v>184</v>
      </c>
      <c r="C50" s="17"/>
      <c r="D50" s="48" t="s">
        <v>82</v>
      </c>
      <c r="E50" s="96">
        <f>E51</f>
        <v>10</v>
      </c>
      <c r="F50" s="158">
        <f>F51</f>
        <v>0</v>
      </c>
      <c r="G50" s="173">
        <f>G51</f>
        <v>0</v>
      </c>
      <c r="H50" s="96">
        <f>H51</f>
        <v>10</v>
      </c>
      <c r="I50" s="96">
        <f>I51</f>
        <v>10</v>
      </c>
    </row>
    <row r="51" spans="1:9" ht="21.75" customHeight="1">
      <c r="A51" s="70" t="s">
        <v>30</v>
      </c>
      <c r="B51" s="11" t="s">
        <v>184</v>
      </c>
      <c r="C51" s="17" t="s">
        <v>40</v>
      </c>
      <c r="D51" s="29" t="s">
        <v>343</v>
      </c>
      <c r="E51" s="96">
        <f>ВЕД!F55</f>
        <v>10</v>
      </c>
      <c r="F51" s="158">
        <f>ВЕД!G55</f>
        <v>0</v>
      </c>
      <c r="G51" s="173">
        <f>ВЕД!H55</f>
        <v>0</v>
      </c>
      <c r="H51" s="96">
        <f>ВЕД!I55</f>
        <v>10</v>
      </c>
      <c r="I51" s="96">
        <f>ВЕД!J55</f>
        <v>10</v>
      </c>
    </row>
    <row r="52" spans="1:9" ht="12.75" hidden="1">
      <c r="A52" s="70" t="s">
        <v>30</v>
      </c>
      <c r="B52" s="11" t="s">
        <v>185</v>
      </c>
      <c r="C52" s="17"/>
      <c r="D52" s="48" t="s">
        <v>83</v>
      </c>
      <c r="E52" s="96">
        <f>E53</f>
        <v>0</v>
      </c>
      <c r="F52" s="158">
        <f>F53</f>
        <v>0</v>
      </c>
      <c r="G52" s="173">
        <f>G53</f>
        <v>0</v>
      </c>
      <c r="H52" s="96">
        <f>H53</f>
        <v>0</v>
      </c>
      <c r="I52" s="96">
        <f>I53</f>
        <v>0</v>
      </c>
    </row>
    <row r="53" spans="1:9" ht="24" customHeight="1" hidden="1">
      <c r="A53" s="70" t="s">
        <v>30</v>
      </c>
      <c r="B53" s="11" t="s">
        <v>185</v>
      </c>
      <c r="C53" s="17" t="s">
        <v>40</v>
      </c>
      <c r="D53" s="29" t="s">
        <v>343</v>
      </c>
      <c r="E53" s="96">
        <f>ВЕД!F57</f>
        <v>0</v>
      </c>
      <c r="F53" s="158">
        <f>ВЕД!G57</f>
        <v>0</v>
      </c>
      <c r="G53" s="173">
        <f>ВЕД!H57</f>
        <v>0</v>
      </c>
      <c r="H53" s="96">
        <f>ВЕД!I57</f>
        <v>0</v>
      </c>
      <c r="I53" s="96">
        <f>ВЕД!J57</f>
        <v>0</v>
      </c>
    </row>
    <row r="54" spans="1:9" ht="12.75">
      <c r="A54" s="70" t="s">
        <v>30</v>
      </c>
      <c r="B54" s="11" t="s">
        <v>186</v>
      </c>
      <c r="C54" s="17"/>
      <c r="D54" s="29" t="s">
        <v>84</v>
      </c>
      <c r="E54" s="96">
        <f>E55</f>
        <v>1405.1</v>
      </c>
      <c r="F54" s="158">
        <f>F55</f>
        <v>0</v>
      </c>
      <c r="G54" s="173">
        <f>G55</f>
        <v>0</v>
      </c>
      <c r="H54" s="96">
        <f>H55</f>
        <v>20</v>
      </c>
      <c r="I54" s="96">
        <f>I55</f>
        <v>20</v>
      </c>
    </row>
    <row r="55" spans="1:9" ht="12.75">
      <c r="A55" s="70" t="s">
        <v>30</v>
      </c>
      <c r="B55" s="11" t="s">
        <v>187</v>
      </c>
      <c r="C55" s="17"/>
      <c r="D55" s="28" t="s">
        <v>173</v>
      </c>
      <c r="E55" s="96">
        <f>E58+E56+E60+E62</f>
        <v>1405.1</v>
      </c>
      <c r="F55" s="158">
        <f>F58+F56+F60+F62</f>
        <v>0</v>
      </c>
      <c r="G55" s="173">
        <f>G58+G56+G60+G62</f>
        <v>0</v>
      </c>
      <c r="H55" s="96">
        <f>H58+H56+H60+H62</f>
        <v>20</v>
      </c>
      <c r="I55" s="96">
        <f>I58+I56+I60+I62</f>
        <v>20</v>
      </c>
    </row>
    <row r="56" spans="1:9" ht="45">
      <c r="A56" s="70" t="s">
        <v>30</v>
      </c>
      <c r="B56" s="11" t="s">
        <v>284</v>
      </c>
      <c r="C56" s="17"/>
      <c r="D56" s="28" t="s">
        <v>378</v>
      </c>
      <c r="E56" s="96">
        <f>E57</f>
        <v>14</v>
      </c>
      <c r="F56" s="158">
        <f>F57</f>
        <v>0</v>
      </c>
      <c r="G56" s="173">
        <f>G57</f>
        <v>0</v>
      </c>
      <c r="H56" s="96">
        <f>H57</f>
        <v>20</v>
      </c>
      <c r="I56" s="96">
        <f>I57</f>
        <v>20</v>
      </c>
    </row>
    <row r="57" spans="1:9" ht="22.5" customHeight="1">
      <c r="A57" s="70" t="s">
        <v>30</v>
      </c>
      <c r="B57" s="11" t="s">
        <v>284</v>
      </c>
      <c r="C57" s="17" t="s">
        <v>40</v>
      </c>
      <c r="D57" s="29" t="s">
        <v>343</v>
      </c>
      <c r="E57" s="96">
        <f>ВЕД!F61</f>
        <v>14</v>
      </c>
      <c r="F57" s="158">
        <f>ВЕД!G61</f>
        <v>0</v>
      </c>
      <c r="G57" s="173">
        <f>ВЕД!H61</f>
        <v>0</v>
      </c>
      <c r="H57" s="96">
        <f>ВЕД!I61</f>
        <v>20</v>
      </c>
      <c r="I57" s="96">
        <f>ВЕД!J61</f>
        <v>20</v>
      </c>
    </row>
    <row r="58" spans="1:9" ht="12.75">
      <c r="A58" s="70" t="s">
        <v>30</v>
      </c>
      <c r="B58" s="11" t="s">
        <v>281</v>
      </c>
      <c r="C58" s="17"/>
      <c r="D58" s="48" t="s">
        <v>282</v>
      </c>
      <c r="E58" s="96">
        <f>E59</f>
        <v>1381</v>
      </c>
      <c r="F58" s="158">
        <f>F59</f>
        <v>0</v>
      </c>
      <c r="G58" s="173">
        <f>G59</f>
        <v>0</v>
      </c>
      <c r="H58" s="96">
        <f>H59</f>
        <v>0</v>
      </c>
      <c r="I58" s="96">
        <f>I59</f>
        <v>0</v>
      </c>
    </row>
    <row r="59" spans="1:9" ht="24" customHeight="1">
      <c r="A59" s="70" t="s">
        <v>30</v>
      </c>
      <c r="B59" s="11" t="s">
        <v>281</v>
      </c>
      <c r="C59" s="17" t="s">
        <v>40</v>
      </c>
      <c r="D59" s="29" t="s">
        <v>343</v>
      </c>
      <c r="E59" s="96">
        <f>ВЕД!F63</f>
        <v>1381</v>
      </c>
      <c r="F59" s="158">
        <f>ВЕД!G63</f>
        <v>0</v>
      </c>
      <c r="G59" s="173">
        <f>ВЕД!H63</f>
        <v>0</v>
      </c>
      <c r="H59" s="96">
        <f>ВЕД!I63</f>
        <v>0</v>
      </c>
      <c r="I59" s="96">
        <f>ВЕД!J63</f>
        <v>0</v>
      </c>
    </row>
    <row r="60" spans="1:9" ht="12.75" hidden="1">
      <c r="A60" s="70" t="s">
        <v>30</v>
      </c>
      <c r="B60" s="11" t="s">
        <v>312</v>
      </c>
      <c r="C60" s="17"/>
      <c r="D60" s="29" t="s">
        <v>313</v>
      </c>
      <c r="E60" s="96">
        <f>E61</f>
        <v>0</v>
      </c>
      <c r="F60" s="158">
        <f>F61</f>
        <v>0</v>
      </c>
      <c r="G60" s="173">
        <f>G61</f>
        <v>0</v>
      </c>
      <c r="H60" s="96">
        <f>H61</f>
        <v>0</v>
      </c>
      <c r="I60" s="96">
        <f>I61</f>
        <v>0</v>
      </c>
    </row>
    <row r="61" spans="1:9" ht="21.75" customHeight="1" hidden="1">
      <c r="A61" s="70" t="s">
        <v>30</v>
      </c>
      <c r="B61" s="11" t="s">
        <v>312</v>
      </c>
      <c r="C61" s="17" t="s">
        <v>40</v>
      </c>
      <c r="D61" s="29" t="s">
        <v>343</v>
      </c>
      <c r="E61" s="96">
        <f>ВЕД!F65</f>
        <v>0</v>
      </c>
      <c r="F61" s="158">
        <f>ВЕД!G65</f>
        <v>0</v>
      </c>
      <c r="G61" s="173">
        <f>ВЕД!H65</f>
        <v>0</v>
      </c>
      <c r="H61" s="96">
        <f>ВЕД!I65</f>
        <v>0</v>
      </c>
      <c r="I61" s="96">
        <f>ВЕД!J65</f>
        <v>0</v>
      </c>
    </row>
    <row r="62" spans="1:9" ht="21.75" customHeight="1">
      <c r="A62" s="70" t="s">
        <v>30</v>
      </c>
      <c r="B62" s="11" t="s">
        <v>446</v>
      </c>
      <c r="C62" s="17"/>
      <c r="D62" s="48" t="s">
        <v>447</v>
      </c>
      <c r="E62" s="96">
        <f>E63</f>
        <v>10.1</v>
      </c>
      <c r="F62" s="158">
        <f>F63</f>
        <v>0</v>
      </c>
      <c r="G62" s="173">
        <f>G63</f>
        <v>0</v>
      </c>
      <c r="H62" s="96">
        <f>H63</f>
        <v>0</v>
      </c>
      <c r="I62" s="96">
        <f>I63</f>
        <v>0</v>
      </c>
    </row>
    <row r="63" spans="1:9" ht="21.75" customHeight="1">
      <c r="A63" s="70" t="s">
        <v>30</v>
      </c>
      <c r="B63" s="11" t="s">
        <v>446</v>
      </c>
      <c r="C63" s="17" t="s">
        <v>40</v>
      </c>
      <c r="D63" s="29" t="s">
        <v>343</v>
      </c>
      <c r="E63" s="96">
        <f>ВЕД!F67</f>
        <v>10.1</v>
      </c>
      <c r="F63" s="158">
        <f>ВЕД!G67</f>
        <v>0</v>
      </c>
      <c r="G63" s="173">
        <f>ВЕД!H67</f>
        <v>0</v>
      </c>
      <c r="H63" s="96">
        <f>ВЕД!I67</f>
        <v>0</v>
      </c>
      <c r="I63" s="96">
        <f>ВЕД!J67</f>
        <v>0</v>
      </c>
    </row>
    <row r="64" spans="1:9" ht="12.75">
      <c r="A64" s="70" t="s">
        <v>30</v>
      </c>
      <c r="B64" s="11" t="s">
        <v>188</v>
      </c>
      <c r="C64" s="49"/>
      <c r="D64" s="48" t="s">
        <v>1</v>
      </c>
      <c r="E64" s="96">
        <f aca="true" t="shared" si="3" ref="E64:I65">E65</f>
        <v>157</v>
      </c>
      <c r="F64" s="158">
        <f t="shared" si="3"/>
        <v>0</v>
      </c>
      <c r="G64" s="173">
        <f t="shared" si="3"/>
        <v>0</v>
      </c>
      <c r="H64" s="96">
        <f t="shared" si="3"/>
        <v>54</v>
      </c>
      <c r="I64" s="96">
        <f t="shared" si="3"/>
        <v>54</v>
      </c>
    </row>
    <row r="65" spans="1:9" ht="22.5">
      <c r="A65" s="70" t="s">
        <v>30</v>
      </c>
      <c r="B65" s="11" t="s">
        <v>189</v>
      </c>
      <c r="C65" s="49"/>
      <c r="D65" s="29" t="s">
        <v>86</v>
      </c>
      <c r="E65" s="96">
        <f t="shared" si="3"/>
        <v>157</v>
      </c>
      <c r="F65" s="158">
        <f t="shared" si="3"/>
        <v>0</v>
      </c>
      <c r="G65" s="173">
        <f t="shared" si="3"/>
        <v>0</v>
      </c>
      <c r="H65" s="96">
        <f t="shared" si="3"/>
        <v>54</v>
      </c>
      <c r="I65" s="96">
        <f t="shared" si="3"/>
        <v>54</v>
      </c>
    </row>
    <row r="66" spans="1:9" ht="12.75">
      <c r="A66" s="70" t="s">
        <v>30</v>
      </c>
      <c r="B66" s="11" t="s">
        <v>190</v>
      </c>
      <c r="C66" s="49"/>
      <c r="D66" s="28" t="s">
        <v>173</v>
      </c>
      <c r="E66" s="128">
        <f>E67+E69</f>
        <v>157</v>
      </c>
      <c r="F66" s="160">
        <f>F67+F69</f>
        <v>0</v>
      </c>
      <c r="G66" s="175">
        <f>G67+G69</f>
        <v>0</v>
      </c>
      <c r="H66" s="128">
        <f>H67+H69</f>
        <v>54</v>
      </c>
      <c r="I66" s="128">
        <f>I67+I69</f>
        <v>54</v>
      </c>
    </row>
    <row r="67" spans="1:9" ht="12.75">
      <c r="A67" s="70" t="s">
        <v>30</v>
      </c>
      <c r="B67" s="11" t="s">
        <v>191</v>
      </c>
      <c r="C67" s="49"/>
      <c r="D67" s="48" t="s">
        <v>85</v>
      </c>
      <c r="E67" s="128">
        <f>E68</f>
        <v>157</v>
      </c>
      <c r="F67" s="160">
        <f>F68</f>
        <v>0</v>
      </c>
      <c r="G67" s="175">
        <f>G68</f>
        <v>0</v>
      </c>
      <c r="H67" s="128">
        <f>H68</f>
        <v>54</v>
      </c>
      <c r="I67" s="128">
        <f>I68</f>
        <v>54</v>
      </c>
    </row>
    <row r="68" spans="1:9" ht="25.5" customHeight="1">
      <c r="A68" s="70" t="s">
        <v>30</v>
      </c>
      <c r="B68" s="11" t="s">
        <v>191</v>
      </c>
      <c r="C68" s="17" t="s">
        <v>40</v>
      </c>
      <c r="D68" s="29" t="s">
        <v>343</v>
      </c>
      <c r="E68" s="128">
        <f>ВЕД!F72</f>
        <v>157</v>
      </c>
      <c r="F68" s="160">
        <f>ВЕД!G72</f>
        <v>0</v>
      </c>
      <c r="G68" s="175">
        <f>ВЕД!H72</f>
        <v>0</v>
      </c>
      <c r="H68" s="128">
        <f>ВЕД!I72</f>
        <v>54</v>
      </c>
      <c r="I68" s="128">
        <f>ВЕД!J72</f>
        <v>54</v>
      </c>
    </row>
    <row r="69" spans="1:9" ht="22.5" hidden="1">
      <c r="A69" s="70" t="s">
        <v>30</v>
      </c>
      <c r="B69" s="11" t="s">
        <v>314</v>
      </c>
      <c r="C69" s="17"/>
      <c r="D69" s="28" t="s">
        <v>316</v>
      </c>
      <c r="E69" s="128">
        <f>E70</f>
        <v>0</v>
      </c>
      <c r="F69" s="160">
        <f>F70</f>
        <v>0</v>
      </c>
      <c r="G69" s="175">
        <f>G70</f>
        <v>0</v>
      </c>
      <c r="H69" s="128">
        <f>H70</f>
        <v>0</v>
      </c>
      <c r="I69" s="128">
        <f>I70</f>
        <v>0</v>
      </c>
    </row>
    <row r="70" spans="1:9" ht="21" customHeight="1" hidden="1">
      <c r="A70" s="70" t="s">
        <v>30</v>
      </c>
      <c r="B70" s="11" t="s">
        <v>315</v>
      </c>
      <c r="C70" s="17" t="s">
        <v>40</v>
      </c>
      <c r="D70" s="29" t="s">
        <v>343</v>
      </c>
      <c r="E70" s="128">
        <f>ВЕД!F74</f>
        <v>0</v>
      </c>
      <c r="F70" s="160">
        <f>ВЕД!G74</f>
        <v>0</v>
      </c>
      <c r="G70" s="175">
        <f>ВЕД!H74</f>
        <v>0</v>
      </c>
      <c r="H70" s="128">
        <f>ВЕД!I74</f>
        <v>0</v>
      </c>
      <c r="I70" s="128">
        <f>ВЕД!J74</f>
        <v>0</v>
      </c>
    </row>
    <row r="71" spans="1:9" ht="12.75">
      <c r="A71" s="67" t="s">
        <v>30</v>
      </c>
      <c r="B71" s="16" t="s">
        <v>171</v>
      </c>
      <c r="C71" s="62"/>
      <c r="D71" s="31" t="s">
        <v>45</v>
      </c>
      <c r="E71" s="81">
        <f>E72</f>
        <v>14.85</v>
      </c>
      <c r="F71" s="156" t="e">
        <f aca="true" t="shared" si="4" ref="F71:I72">F72</f>
        <v>#REF!</v>
      </c>
      <c r="G71" s="171" t="e">
        <f t="shared" si="4"/>
        <v>#REF!</v>
      </c>
      <c r="H71" s="81">
        <f t="shared" si="4"/>
        <v>0.15</v>
      </c>
      <c r="I71" s="81">
        <f t="shared" si="4"/>
        <v>0.15</v>
      </c>
    </row>
    <row r="72" spans="1:9" ht="22.5">
      <c r="A72" s="70" t="s">
        <v>30</v>
      </c>
      <c r="B72" s="11" t="s">
        <v>192</v>
      </c>
      <c r="C72" s="62"/>
      <c r="D72" s="28" t="s">
        <v>193</v>
      </c>
      <c r="E72" s="82">
        <f>E73</f>
        <v>14.85</v>
      </c>
      <c r="F72" s="157" t="e">
        <f t="shared" si="4"/>
        <v>#REF!</v>
      </c>
      <c r="G72" s="172" t="e">
        <f t="shared" si="4"/>
        <v>#REF!</v>
      </c>
      <c r="H72" s="82">
        <f t="shared" si="4"/>
        <v>0.15</v>
      </c>
      <c r="I72" s="82">
        <f t="shared" si="4"/>
        <v>0.15</v>
      </c>
    </row>
    <row r="73" spans="1:9" ht="12.75">
      <c r="A73" s="70" t="s">
        <v>30</v>
      </c>
      <c r="B73" s="11" t="s">
        <v>192</v>
      </c>
      <c r="C73" s="62"/>
      <c r="D73" s="46" t="s">
        <v>194</v>
      </c>
      <c r="E73" s="82">
        <f>E74+E77</f>
        <v>14.85</v>
      </c>
      <c r="F73" s="157" t="e">
        <f>F74+F77</f>
        <v>#REF!</v>
      </c>
      <c r="G73" s="172" t="e">
        <f>G74+G77</f>
        <v>#REF!</v>
      </c>
      <c r="H73" s="82">
        <f>H74+H77</f>
        <v>0.15</v>
      </c>
      <c r="I73" s="82">
        <f>I74+I77</f>
        <v>0.15</v>
      </c>
    </row>
    <row r="74" spans="1:9" ht="22.5">
      <c r="A74" s="70" t="s">
        <v>30</v>
      </c>
      <c r="B74" s="11" t="s">
        <v>348</v>
      </c>
      <c r="C74" s="62"/>
      <c r="D74" s="46" t="s">
        <v>269</v>
      </c>
      <c r="E74" s="82">
        <f>E75</f>
        <v>0.15</v>
      </c>
      <c r="F74" s="157" t="e">
        <f aca="true" t="shared" si="5" ref="F74:I75">F75</f>
        <v>#REF!</v>
      </c>
      <c r="G74" s="172" t="e">
        <f t="shared" si="5"/>
        <v>#REF!</v>
      </c>
      <c r="H74" s="82">
        <f t="shared" si="5"/>
        <v>0.15</v>
      </c>
      <c r="I74" s="82">
        <f t="shared" si="5"/>
        <v>0.15</v>
      </c>
    </row>
    <row r="75" spans="1:9" ht="45">
      <c r="A75" s="70" t="s">
        <v>30</v>
      </c>
      <c r="B75" s="11" t="s">
        <v>370</v>
      </c>
      <c r="C75" s="62"/>
      <c r="D75" s="28" t="s">
        <v>344</v>
      </c>
      <c r="E75" s="82">
        <f>E76</f>
        <v>0.15</v>
      </c>
      <c r="F75" s="157" t="e">
        <f t="shared" si="5"/>
        <v>#REF!</v>
      </c>
      <c r="G75" s="172" t="e">
        <f t="shared" si="5"/>
        <v>#REF!</v>
      </c>
      <c r="H75" s="82">
        <f t="shared" si="5"/>
        <v>0.15</v>
      </c>
      <c r="I75" s="82">
        <f t="shared" si="5"/>
        <v>0.15</v>
      </c>
    </row>
    <row r="76" spans="1:9" ht="22.5">
      <c r="A76" s="70" t="s">
        <v>30</v>
      </c>
      <c r="B76" s="11" t="s">
        <v>370</v>
      </c>
      <c r="C76" s="17" t="s">
        <v>40</v>
      </c>
      <c r="D76" s="29" t="s">
        <v>343</v>
      </c>
      <c r="E76" s="82">
        <f>ВЕД!F80</f>
        <v>0.15</v>
      </c>
      <c r="F76" s="157" t="e">
        <f>ВЕД!G80</f>
        <v>#REF!</v>
      </c>
      <c r="G76" s="172" t="e">
        <f>ВЕД!H80</f>
        <v>#REF!</v>
      </c>
      <c r="H76" s="82">
        <f>ВЕД!I80</f>
        <v>0.15</v>
      </c>
      <c r="I76" s="82">
        <f>ВЕД!J80</f>
        <v>0.15</v>
      </c>
    </row>
    <row r="77" spans="1:9" ht="12.75">
      <c r="A77" s="70" t="s">
        <v>30</v>
      </c>
      <c r="B77" s="11" t="s">
        <v>292</v>
      </c>
      <c r="C77" s="17"/>
      <c r="D77" s="28" t="s">
        <v>173</v>
      </c>
      <c r="E77" s="96">
        <f>E78</f>
        <v>14.7</v>
      </c>
      <c r="F77" s="158">
        <f aca="true" t="shared" si="6" ref="F77:I78">F78</f>
        <v>0</v>
      </c>
      <c r="G77" s="173">
        <f t="shared" si="6"/>
        <v>0</v>
      </c>
      <c r="H77" s="96">
        <f t="shared" si="6"/>
        <v>0</v>
      </c>
      <c r="I77" s="96">
        <f t="shared" si="6"/>
        <v>0</v>
      </c>
    </row>
    <row r="78" spans="1:9" ht="12.75">
      <c r="A78" s="70" t="s">
        <v>30</v>
      </c>
      <c r="B78" s="11" t="s">
        <v>293</v>
      </c>
      <c r="C78" s="17"/>
      <c r="D78" s="48" t="s">
        <v>294</v>
      </c>
      <c r="E78" s="96">
        <f>E79</f>
        <v>14.7</v>
      </c>
      <c r="F78" s="158">
        <f t="shared" si="6"/>
        <v>0</v>
      </c>
      <c r="G78" s="173">
        <f t="shared" si="6"/>
        <v>0</v>
      </c>
      <c r="H78" s="96">
        <f t="shared" si="6"/>
        <v>0</v>
      </c>
      <c r="I78" s="96">
        <f t="shared" si="6"/>
        <v>0</v>
      </c>
    </row>
    <row r="79" spans="1:9" ht="12.75">
      <c r="A79" s="70" t="s">
        <v>30</v>
      </c>
      <c r="B79" s="11" t="s">
        <v>293</v>
      </c>
      <c r="C79" s="17" t="s">
        <v>43</v>
      </c>
      <c r="D79" s="29" t="s">
        <v>44</v>
      </c>
      <c r="E79" s="96">
        <f>ВЕД!F83</f>
        <v>14.7</v>
      </c>
      <c r="F79" s="158">
        <f>ВЕД!G83</f>
        <v>0</v>
      </c>
      <c r="G79" s="173">
        <f>ВЕД!H83</f>
        <v>0</v>
      </c>
      <c r="H79" s="96">
        <f>ВЕД!I83</f>
        <v>0</v>
      </c>
      <c r="I79" s="96">
        <f>ВЕД!J83</f>
        <v>0</v>
      </c>
    </row>
    <row r="80" spans="1:9" ht="12.75">
      <c r="A80" s="67" t="s">
        <v>15</v>
      </c>
      <c r="B80" s="16"/>
      <c r="C80" s="16"/>
      <c r="D80" s="27" t="s">
        <v>21</v>
      </c>
      <c r="E80" s="87">
        <f>E81+E92+E99</f>
        <v>761.4</v>
      </c>
      <c r="F80" s="185" t="e">
        <f>F81+F92+F99</f>
        <v>#REF!</v>
      </c>
      <c r="G80" s="190" t="e">
        <f>G81+G92+G99</f>
        <v>#REF!</v>
      </c>
      <c r="H80" s="87">
        <f>H81+H92+H99</f>
        <v>200</v>
      </c>
      <c r="I80" s="87">
        <f>I81+I92+I99</f>
        <v>270</v>
      </c>
    </row>
    <row r="81" spans="1:9" ht="22.5">
      <c r="A81" s="67" t="s">
        <v>16</v>
      </c>
      <c r="B81" s="16"/>
      <c r="C81" s="16"/>
      <c r="D81" s="27" t="s">
        <v>31</v>
      </c>
      <c r="E81" s="87">
        <f>E82</f>
        <v>610.4</v>
      </c>
      <c r="F81" s="185">
        <f aca="true" t="shared" si="7" ref="F81:I82">F82</f>
        <v>0</v>
      </c>
      <c r="G81" s="190">
        <f t="shared" si="7"/>
        <v>0</v>
      </c>
      <c r="H81" s="87">
        <f t="shared" si="7"/>
        <v>200</v>
      </c>
      <c r="I81" s="87">
        <f t="shared" si="7"/>
        <v>200</v>
      </c>
    </row>
    <row r="82" spans="1:9" ht="36" customHeight="1">
      <c r="A82" s="67" t="s">
        <v>16</v>
      </c>
      <c r="B82" s="16" t="s">
        <v>195</v>
      </c>
      <c r="C82" s="16"/>
      <c r="D82" s="27" t="s">
        <v>372</v>
      </c>
      <c r="E82" s="87">
        <f>E83</f>
        <v>610.4</v>
      </c>
      <c r="F82" s="185">
        <f t="shared" si="7"/>
        <v>0</v>
      </c>
      <c r="G82" s="190">
        <f t="shared" si="7"/>
        <v>0</v>
      </c>
      <c r="H82" s="87">
        <f t="shared" si="7"/>
        <v>200</v>
      </c>
      <c r="I82" s="87">
        <f t="shared" si="7"/>
        <v>200</v>
      </c>
    </row>
    <row r="83" spans="1:9" ht="21.75">
      <c r="A83" s="67" t="s">
        <v>16</v>
      </c>
      <c r="B83" s="16" t="s">
        <v>196</v>
      </c>
      <c r="C83" s="16"/>
      <c r="D83" s="130" t="s">
        <v>5</v>
      </c>
      <c r="E83" s="87">
        <f>E84+E88</f>
        <v>610.4</v>
      </c>
      <c r="F83" s="185">
        <f>F84+F88</f>
        <v>0</v>
      </c>
      <c r="G83" s="190">
        <f>G84+G88</f>
        <v>0</v>
      </c>
      <c r="H83" s="87">
        <f>H84+H88</f>
        <v>200</v>
      </c>
      <c r="I83" s="87">
        <f>I84+I88</f>
        <v>200</v>
      </c>
    </row>
    <row r="84" spans="1:9" ht="45">
      <c r="A84" s="70" t="s">
        <v>16</v>
      </c>
      <c r="B84" s="11" t="s">
        <v>197</v>
      </c>
      <c r="C84" s="44"/>
      <c r="D84" s="29" t="s">
        <v>87</v>
      </c>
      <c r="E84" s="96">
        <f aca="true" t="shared" si="8" ref="E84:I90">E85</f>
        <v>610.4</v>
      </c>
      <c r="F84" s="158">
        <f t="shared" si="8"/>
        <v>0</v>
      </c>
      <c r="G84" s="173">
        <f t="shared" si="8"/>
        <v>0</v>
      </c>
      <c r="H84" s="96">
        <f t="shared" si="8"/>
        <v>200</v>
      </c>
      <c r="I84" s="96">
        <f t="shared" si="8"/>
        <v>200</v>
      </c>
    </row>
    <row r="85" spans="1:9" ht="12.75">
      <c r="A85" s="70" t="s">
        <v>16</v>
      </c>
      <c r="B85" s="11" t="s">
        <v>198</v>
      </c>
      <c r="C85" s="44"/>
      <c r="D85" s="28" t="s">
        <v>173</v>
      </c>
      <c r="E85" s="96">
        <f t="shared" si="8"/>
        <v>610.4</v>
      </c>
      <c r="F85" s="158">
        <f t="shared" si="8"/>
        <v>0</v>
      </c>
      <c r="G85" s="173">
        <f t="shared" si="8"/>
        <v>0</v>
      </c>
      <c r="H85" s="96">
        <f t="shared" si="8"/>
        <v>200</v>
      </c>
      <c r="I85" s="96">
        <f t="shared" si="8"/>
        <v>200</v>
      </c>
    </row>
    <row r="86" spans="1:9" ht="33.75">
      <c r="A86" s="70" t="s">
        <v>16</v>
      </c>
      <c r="B86" s="11" t="s">
        <v>199</v>
      </c>
      <c r="C86" s="44"/>
      <c r="D86" s="29" t="s">
        <v>88</v>
      </c>
      <c r="E86" s="96">
        <f>E87</f>
        <v>610.4</v>
      </c>
      <c r="F86" s="158">
        <f>F87</f>
        <v>0</v>
      </c>
      <c r="G86" s="173">
        <f>G87</f>
        <v>0</v>
      </c>
      <c r="H86" s="96">
        <f>H87</f>
        <v>200</v>
      </c>
      <c r="I86" s="96">
        <f>I87</f>
        <v>200</v>
      </c>
    </row>
    <row r="87" spans="1:9" ht="26.25" customHeight="1">
      <c r="A87" s="70" t="s">
        <v>16</v>
      </c>
      <c r="B87" s="11" t="s">
        <v>199</v>
      </c>
      <c r="C87" s="11" t="s">
        <v>40</v>
      </c>
      <c r="D87" s="29" t="s">
        <v>343</v>
      </c>
      <c r="E87" s="96">
        <f>ВЕД!F91</f>
        <v>610.4</v>
      </c>
      <c r="F87" s="158">
        <f>ВЕД!G91</f>
        <v>0</v>
      </c>
      <c r="G87" s="173">
        <f>ВЕД!H91</f>
        <v>0</v>
      </c>
      <c r="H87" s="96">
        <f>ВЕД!I91</f>
        <v>200</v>
      </c>
      <c r="I87" s="96">
        <f>ВЕД!J91</f>
        <v>200</v>
      </c>
    </row>
    <row r="88" spans="1:9" ht="26.25" customHeight="1" hidden="1">
      <c r="A88" s="70" t="s">
        <v>16</v>
      </c>
      <c r="B88" s="11" t="s">
        <v>200</v>
      </c>
      <c r="C88" s="44"/>
      <c r="D88" s="29" t="s">
        <v>89</v>
      </c>
      <c r="E88" s="96">
        <f t="shared" si="8"/>
        <v>0</v>
      </c>
      <c r="F88" s="158">
        <f t="shared" si="8"/>
        <v>0</v>
      </c>
      <c r="G88" s="173">
        <f t="shared" si="8"/>
        <v>0</v>
      </c>
      <c r="H88" s="96">
        <f t="shared" si="8"/>
        <v>0</v>
      </c>
      <c r="I88" s="96">
        <f t="shared" si="8"/>
        <v>0</v>
      </c>
    </row>
    <row r="89" spans="1:9" ht="12.75" hidden="1">
      <c r="A89" s="70" t="s">
        <v>16</v>
      </c>
      <c r="B89" s="11" t="s">
        <v>201</v>
      </c>
      <c r="C89" s="44"/>
      <c r="D89" s="28" t="s">
        <v>173</v>
      </c>
      <c r="E89" s="96">
        <f t="shared" si="8"/>
        <v>0</v>
      </c>
      <c r="F89" s="158">
        <f t="shared" si="8"/>
        <v>0</v>
      </c>
      <c r="G89" s="173">
        <f t="shared" si="8"/>
        <v>0</v>
      </c>
      <c r="H89" s="96">
        <f t="shared" si="8"/>
        <v>0</v>
      </c>
      <c r="I89" s="96">
        <f t="shared" si="8"/>
        <v>0</v>
      </c>
    </row>
    <row r="90" spans="1:9" ht="33.75" hidden="1">
      <c r="A90" s="70" t="s">
        <v>16</v>
      </c>
      <c r="B90" s="11" t="s">
        <v>202</v>
      </c>
      <c r="C90" s="44"/>
      <c r="D90" s="29" t="s">
        <v>90</v>
      </c>
      <c r="E90" s="96">
        <f>E91</f>
        <v>0</v>
      </c>
      <c r="F90" s="158">
        <f t="shared" si="8"/>
        <v>0</v>
      </c>
      <c r="G90" s="173">
        <f t="shared" si="8"/>
        <v>0</v>
      </c>
      <c r="H90" s="96">
        <f t="shared" si="8"/>
        <v>0</v>
      </c>
      <c r="I90" s="96">
        <f t="shared" si="8"/>
        <v>0</v>
      </c>
    </row>
    <row r="91" spans="1:9" ht="25.5" customHeight="1" hidden="1">
      <c r="A91" s="70" t="s">
        <v>16</v>
      </c>
      <c r="B91" s="11" t="s">
        <v>202</v>
      </c>
      <c r="C91" s="11" t="s">
        <v>40</v>
      </c>
      <c r="D91" s="29" t="s">
        <v>343</v>
      </c>
      <c r="E91" s="96">
        <f>ВЕД!F95</f>
        <v>0</v>
      </c>
      <c r="F91" s="158">
        <f>ВЕД!G95</f>
        <v>0</v>
      </c>
      <c r="G91" s="173">
        <f>ВЕД!H95</f>
        <v>0</v>
      </c>
      <c r="H91" s="96">
        <f>ВЕД!I95</f>
        <v>0</v>
      </c>
      <c r="I91" s="96">
        <f>ВЕД!J95</f>
        <v>0</v>
      </c>
    </row>
    <row r="92" spans="1:9" ht="12.75">
      <c r="A92" s="68" t="s">
        <v>52</v>
      </c>
      <c r="B92" s="16"/>
      <c r="C92" s="16"/>
      <c r="D92" s="31" t="s">
        <v>54</v>
      </c>
      <c r="E92" s="101">
        <f aca="true" t="shared" si="9" ref="E92:I96">E93</f>
        <v>151</v>
      </c>
      <c r="F92" s="182">
        <f t="shared" si="9"/>
        <v>0</v>
      </c>
      <c r="G92" s="191">
        <f t="shared" si="9"/>
        <v>0</v>
      </c>
      <c r="H92" s="101">
        <f t="shared" si="9"/>
        <v>0</v>
      </c>
      <c r="I92" s="101">
        <f t="shared" si="9"/>
        <v>70</v>
      </c>
    </row>
    <row r="93" spans="1:9" ht="35.25" customHeight="1">
      <c r="A93" s="68" t="s">
        <v>52</v>
      </c>
      <c r="B93" s="16" t="s">
        <v>195</v>
      </c>
      <c r="C93" s="16"/>
      <c r="D93" s="27" t="s">
        <v>372</v>
      </c>
      <c r="E93" s="101">
        <f t="shared" si="9"/>
        <v>151</v>
      </c>
      <c r="F93" s="182">
        <f t="shared" si="9"/>
        <v>0</v>
      </c>
      <c r="G93" s="191">
        <f t="shared" si="9"/>
        <v>0</v>
      </c>
      <c r="H93" s="101">
        <f t="shared" si="9"/>
        <v>0</v>
      </c>
      <c r="I93" s="101">
        <f t="shared" si="9"/>
        <v>70</v>
      </c>
    </row>
    <row r="94" spans="1:9" ht="12.75">
      <c r="A94" s="68" t="s">
        <v>52</v>
      </c>
      <c r="B94" s="16" t="s">
        <v>203</v>
      </c>
      <c r="C94" s="16"/>
      <c r="D94" s="131" t="s">
        <v>53</v>
      </c>
      <c r="E94" s="101">
        <f t="shared" si="9"/>
        <v>151</v>
      </c>
      <c r="F94" s="182">
        <f t="shared" si="9"/>
        <v>0</v>
      </c>
      <c r="G94" s="191">
        <f t="shared" si="9"/>
        <v>0</v>
      </c>
      <c r="H94" s="101">
        <f t="shared" si="9"/>
        <v>0</v>
      </c>
      <c r="I94" s="101">
        <f t="shared" si="9"/>
        <v>70</v>
      </c>
    </row>
    <row r="95" spans="1:9" ht="22.5">
      <c r="A95" s="69" t="s">
        <v>52</v>
      </c>
      <c r="B95" s="11" t="s">
        <v>204</v>
      </c>
      <c r="C95" s="11"/>
      <c r="D95" s="29" t="s">
        <v>94</v>
      </c>
      <c r="E95" s="100">
        <f>E96</f>
        <v>151</v>
      </c>
      <c r="F95" s="181">
        <f t="shared" si="9"/>
        <v>0</v>
      </c>
      <c r="G95" s="115">
        <f t="shared" si="9"/>
        <v>0</v>
      </c>
      <c r="H95" s="100">
        <f t="shared" si="9"/>
        <v>0</v>
      </c>
      <c r="I95" s="100">
        <f t="shared" si="9"/>
        <v>70</v>
      </c>
    </row>
    <row r="96" spans="1:9" ht="12.75">
      <c r="A96" s="69" t="s">
        <v>52</v>
      </c>
      <c r="B96" s="11" t="s">
        <v>205</v>
      </c>
      <c r="C96" s="11"/>
      <c r="D96" s="28" t="s">
        <v>173</v>
      </c>
      <c r="E96" s="100">
        <f>E97</f>
        <v>151</v>
      </c>
      <c r="F96" s="181">
        <f t="shared" si="9"/>
        <v>0</v>
      </c>
      <c r="G96" s="115">
        <f t="shared" si="9"/>
        <v>0</v>
      </c>
      <c r="H96" s="100">
        <f t="shared" si="9"/>
        <v>0</v>
      </c>
      <c r="I96" s="100">
        <f t="shared" si="9"/>
        <v>70</v>
      </c>
    </row>
    <row r="97" spans="1:9" ht="22.5">
      <c r="A97" s="69" t="s">
        <v>52</v>
      </c>
      <c r="B97" s="11" t="s">
        <v>206</v>
      </c>
      <c r="C97" s="11"/>
      <c r="D97" s="29" t="s">
        <v>95</v>
      </c>
      <c r="E97" s="100">
        <f>E98</f>
        <v>151</v>
      </c>
      <c r="F97" s="181">
        <f>F98</f>
        <v>0</v>
      </c>
      <c r="G97" s="115">
        <f>G98</f>
        <v>0</v>
      </c>
      <c r="H97" s="100">
        <f>H98</f>
        <v>0</v>
      </c>
      <c r="I97" s="100">
        <f>I98</f>
        <v>70</v>
      </c>
    </row>
    <row r="98" spans="1:9" ht="27" customHeight="1">
      <c r="A98" s="69" t="s">
        <v>52</v>
      </c>
      <c r="B98" s="11" t="s">
        <v>206</v>
      </c>
      <c r="C98" s="11" t="s">
        <v>40</v>
      </c>
      <c r="D98" s="29" t="s">
        <v>343</v>
      </c>
      <c r="E98" s="100">
        <f>ВЕД!F102</f>
        <v>151</v>
      </c>
      <c r="F98" s="181">
        <f>ВЕД!G102</f>
        <v>0</v>
      </c>
      <c r="G98" s="115">
        <f>ВЕД!H102</f>
        <v>0</v>
      </c>
      <c r="H98" s="100">
        <f>ВЕД!I102</f>
        <v>0</v>
      </c>
      <c r="I98" s="100">
        <f>ВЕД!J102</f>
        <v>70</v>
      </c>
    </row>
    <row r="99" spans="1:9" ht="22.5" hidden="1">
      <c r="A99" s="68" t="s">
        <v>55</v>
      </c>
      <c r="B99" s="11"/>
      <c r="C99" s="11"/>
      <c r="D99" s="31" t="s">
        <v>56</v>
      </c>
      <c r="E99" s="100">
        <f aca="true" t="shared" si="10" ref="E99:G105">E100</f>
        <v>0</v>
      </c>
      <c r="F99" s="105" t="e">
        <f t="shared" si="10"/>
        <v>#REF!</v>
      </c>
      <c r="G99" s="106" t="e">
        <f t="shared" si="10"/>
        <v>#REF!</v>
      </c>
      <c r="H99" s="104"/>
      <c r="I99" s="104"/>
    </row>
    <row r="100" spans="1:9" ht="33.75" hidden="1">
      <c r="A100" s="68" t="s">
        <v>55</v>
      </c>
      <c r="B100" s="16" t="s">
        <v>195</v>
      </c>
      <c r="C100" s="16"/>
      <c r="D100" s="27" t="s">
        <v>148</v>
      </c>
      <c r="E100" s="100">
        <f t="shared" si="10"/>
        <v>0</v>
      </c>
      <c r="F100" s="105" t="e">
        <f t="shared" si="10"/>
        <v>#REF!</v>
      </c>
      <c r="G100" s="106" t="e">
        <f t="shared" si="10"/>
        <v>#REF!</v>
      </c>
      <c r="H100" s="104"/>
      <c r="I100" s="104"/>
    </row>
    <row r="101" spans="1:9" ht="22.5" hidden="1">
      <c r="A101" s="70" t="s">
        <v>55</v>
      </c>
      <c r="B101" s="11" t="s">
        <v>207</v>
      </c>
      <c r="C101" s="11"/>
      <c r="D101" s="48" t="s">
        <v>91</v>
      </c>
      <c r="E101" s="96">
        <f t="shared" si="10"/>
        <v>0</v>
      </c>
      <c r="F101" s="108" t="e">
        <f t="shared" si="10"/>
        <v>#REF!</v>
      </c>
      <c r="G101" s="109" t="e">
        <f t="shared" si="10"/>
        <v>#REF!</v>
      </c>
      <c r="H101" s="104"/>
      <c r="I101" s="104"/>
    </row>
    <row r="102" spans="1:9" ht="22.5" hidden="1">
      <c r="A102" s="70" t="s">
        <v>55</v>
      </c>
      <c r="B102" s="11" t="s">
        <v>208</v>
      </c>
      <c r="C102" s="44"/>
      <c r="D102" s="29" t="s">
        <v>92</v>
      </c>
      <c r="E102" s="96">
        <f t="shared" si="10"/>
        <v>0</v>
      </c>
      <c r="F102" s="108" t="e">
        <f t="shared" si="10"/>
        <v>#REF!</v>
      </c>
      <c r="G102" s="109" t="e">
        <f t="shared" si="10"/>
        <v>#REF!</v>
      </c>
      <c r="H102" s="104"/>
      <c r="I102" s="104"/>
    </row>
    <row r="103" spans="1:9" ht="12.75" hidden="1">
      <c r="A103" s="70" t="s">
        <v>55</v>
      </c>
      <c r="B103" s="11" t="s">
        <v>209</v>
      </c>
      <c r="C103" s="44"/>
      <c r="D103" s="28" t="s">
        <v>173</v>
      </c>
      <c r="E103" s="96">
        <f t="shared" si="10"/>
        <v>0</v>
      </c>
      <c r="F103" s="108" t="e">
        <f t="shared" si="10"/>
        <v>#REF!</v>
      </c>
      <c r="G103" s="109" t="e">
        <f t="shared" si="10"/>
        <v>#REF!</v>
      </c>
      <c r="H103" s="104"/>
      <c r="I103" s="104"/>
    </row>
    <row r="104" spans="1:9" ht="12.75" hidden="1">
      <c r="A104" s="70" t="s">
        <v>55</v>
      </c>
      <c r="B104" s="11" t="s">
        <v>210</v>
      </c>
      <c r="C104" s="44"/>
      <c r="D104" s="48" t="s">
        <v>93</v>
      </c>
      <c r="E104" s="96">
        <f t="shared" si="10"/>
        <v>0</v>
      </c>
      <c r="F104" s="108" t="e">
        <f t="shared" si="10"/>
        <v>#REF!</v>
      </c>
      <c r="G104" s="109" t="e">
        <f t="shared" si="10"/>
        <v>#REF!</v>
      </c>
      <c r="H104" s="104"/>
      <c r="I104" s="104"/>
    </row>
    <row r="105" spans="1:9" ht="12.75" hidden="1">
      <c r="A105" s="70" t="s">
        <v>55</v>
      </c>
      <c r="B105" s="11" t="s">
        <v>211</v>
      </c>
      <c r="C105" s="44"/>
      <c r="D105" s="29" t="s">
        <v>49</v>
      </c>
      <c r="E105" s="96">
        <f t="shared" si="10"/>
        <v>0</v>
      </c>
      <c r="F105" s="108" t="e">
        <f t="shared" si="10"/>
        <v>#REF!</v>
      </c>
      <c r="G105" s="109" t="e">
        <f t="shared" si="10"/>
        <v>#REF!</v>
      </c>
      <c r="H105" s="104"/>
      <c r="I105" s="104"/>
    </row>
    <row r="106" spans="1:9" ht="0.75" customHeight="1">
      <c r="A106" s="70" t="s">
        <v>55</v>
      </c>
      <c r="B106" s="11" t="s">
        <v>211</v>
      </c>
      <c r="C106" s="11" t="s">
        <v>40</v>
      </c>
      <c r="D106" s="29" t="s">
        <v>41</v>
      </c>
      <c r="E106" s="96">
        <f>ВЕД!F110</f>
        <v>0</v>
      </c>
      <c r="F106" s="108" t="e">
        <f>#REF!</f>
        <v>#REF!</v>
      </c>
      <c r="G106" s="109" t="e">
        <f>#REF!</f>
        <v>#REF!</v>
      </c>
      <c r="H106" s="104"/>
      <c r="I106" s="104"/>
    </row>
    <row r="107" spans="1:9" ht="12.75">
      <c r="A107" s="67" t="s">
        <v>17</v>
      </c>
      <c r="B107" s="16"/>
      <c r="C107" s="16"/>
      <c r="D107" s="27" t="s">
        <v>22</v>
      </c>
      <c r="E107" s="87">
        <f>E108+E116</f>
        <v>45109.6</v>
      </c>
      <c r="F107" s="185">
        <f>F108+F116</f>
        <v>0</v>
      </c>
      <c r="G107" s="190">
        <f>G108+G116</f>
        <v>0</v>
      </c>
      <c r="H107" s="87">
        <f>H108+H116</f>
        <v>9087</v>
      </c>
      <c r="I107" s="87">
        <f>I108+I116</f>
        <v>8520.5</v>
      </c>
    </row>
    <row r="108" spans="1:9" ht="12.75">
      <c r="A108" s="67" t="s">
        <v>18</v>
      </c>
      <c r="B108" s="16"/>
      <c r="C108" s="16"/>
      <c r="D108" s="27" t="s">
        <v>23</v>
      </c>
      <c r="E108" s="87">
        <f>E109</f>
        <v>496.8</v>
      </c>
      <c r="F108" s="185">
        <f aca="true" t="shared" si="11" ref="F108:I112">F109</f>
        <v>0</v>
      </c>
      <c r="G108" s="190">
        <f t="shared" si="11"/>
        <v>0</v>
      </c>
      <c r="H108" s="87">
        <f t="shared" si="11"/>
        <v>618</v>
      </c>
      <c r="I108" s="87">
        <f t="shared" si="11"/>
        <v>500</v>
      </c>
    </row>
    <row r="109" spans="1:9" ht="33.75">
      <c r="A109" s="67" t="s">
        <v>18</v>
      </c>
      <c r="B109" s="16" t="s">
        <v>212</v>
      </c>
      <c r="C109" s="16"/>
      <c r="D109" s="31" t="s">
        <v>373</v>
      </c>
      <c r="E109" s="101">
        <f>E110</f>
        <v>496.8</v>
      </c>
      <c r="F109" s="182">
        <f t="shared" si="11"/>
        <v>0</v>
      </c>
      <c r="G109" s="191">
        <f t="shared" si="11"/>
        <v>0</v>
      </c>
      <c r="H109" s="101">
        <f t="shared" si="11"/>
        <v>618</v>
      </c>
      <c r="I109" s="101">
        <f t="shared" si="11"/>
        <v>500</v>
      </c>
    </row>
    <row r="110" spans="1:9" ht="21.75">
      <c r="A110" s="67" t="s">
        <v>18</v>
      </c>
      <c r="B110" s="16" t="s">
        <v>213</v>
      </c>
      <c r="C110" s="16"/>
      <c r="D110" s="131" t="s">
        <v>2</v>
      </c>
      <c r="E110" s="101">
        <f>E111</f>
        <v>496.8</v>
      </c>
      <c r="F110" s="182">
        <f t="shared" si="11"/>
        <v>0</v>
      </c>
      <c r="G110" s="191">
        <f t="shared" si="11"/>
        <v>0</v>
      </c>
      <c r="H110" s="101">
        <f t="shared" si="11"/>
        <v>618</v>
      </c>
      <c r="I110" s="101">
        <f t="shared" si="11"/>
        <v>500</v>
      </c>
    </row>
    <row r="111" spans="1:9" ht="12.75">
      <c r="A111" s="70" t="s">
        <v>18</v>
      </c>
      <c r="B111" s="11" t="s">
        <v>214</v>
      </c>
      <c r="C111" s="11"/>
      <c r="D111" s="29" t="s">
        <v>96</v>
      </c>
      <c r="E111" s="100">
        <f>E112</f>
        <v>496.8</v>
      </c>
      <c r="F111" s="181">
        <f t="shared" si="11"/>
        <v>0</v>
      </c>
      <c r="G111" s="115">
        <f t="shared" si="11"/>
        <v>0</v>
      </c>
      <c r="H111" s="100">
        <f t="shared" si="11"/>
        <v>618</v>
      </c>
      <c r="I111" s="100">
        <f t="shared" si="11"/>
        <v>500</v>
      </c>
    </row>
    <row r="112" spans="1:9" ht="12.75">
      <c r="A112" s="70" t="s">
        <v>18</v>
      </c>
      <c r="B112" s="11" t="s">
        <v>215</v>
      </c>
      <c r="C112" s="11"/>
      <c r="D112" s="28" t="s">
        <v>173</v>
      </c>
      <c r="E112" s="100">
        <f>E113</f>
        <v>496.8</v>
      </c>
      <c r="F112" s="181">
        <f t="shared" si="11"/>
        <v>0</v>
      </c>
      <c r="G112" s="115">
        <f t="shared" si="11"/>
        <v>0</v>
      </c>
      <c r="H112" s="100">
        <f t="shared" si="11"/>
        <v>618</v>
      </c>
      <c r="I112" s="100">
        <f t="shared" si="11"/>
        <v>500</v>
      </c>
    </row>
    <row r="113" spans="1:9" ht="33.75">
      <c r="A113" s="70" t="s">
        <v>18</v>
      </c>
      <c r="B113" s="11" t="s">
        <v>216</v>
      </c>
      <c r="C113" s="11"/>
      <c r="D113" s="29" t="s">
        <v>164</v>
      </c>
      <c r="E113" s="100">
        <f>E114+E115</f>
        <v>496.8</v>
      </c>
      <c r="F113" s="181">
        <f>F114+F115</f>
        <v>0</v>
      </c>
      <c r="G113" s="115">
        <f>G114+G115</f>
        <v>0</v>
      </c>
      <c r="H113" s="100">
        <f>H114+H115</f>
        <v>618</v>
      </c>
      <c r="I113" s="100">
        <f>I114+I115</f>
        <v>500</v>
      </c>
    </row>
    <row r="114" spans="1:9" ht="12.75">
      <c r="A114" s="70" t="s">
        <v>18</v>
      </c>
      <c r="B114" s="11" t="s">
        <v>216</v>
      </c>
      <c r="C114" s="11" t="s">
        <v>43</v>
      </c>
      <c r="D114" s="29" t="s">
        <v>44</v>
      </c>
      <c r="E114" s="100">
        <f>ВЕД!F118</f>
        <v>0</v>
      </c>
      <c r="F114" s="181">
        <f>ВЕД!G118</f>
        <v>0</v>
      </c>
      <c r="G114" s="115">
        <f>ВЕД!H118</f>
        <v>0</v>
      </c>
      <c r="H114" s="100">
        <f>ВЕД!I118</f>
        <v>0</v>
      </c>
      <c r="I114" s="100">
        <f>ВЕД!J118</f>
        <v>0</v>
      </c>
    </row>
    <row r="115" spans="1:9" ht="24.75" customHeight="1">
      <c r="A115" s="70" t="s">
        <v>18</v>
      </c>
      <c r="B115" s="11" t="s">
        <v>216</v>
      </c>
      <c r="C115" s="11" t="s">
        <v>40</v>
      </c>
      <c r="D115" s="29" t="s">
        <v>343</v>
      </c>
      <c r="E115" s="100">
        <f>ВЕД!F120</f>
        <v>496.8</v>
      </c>
      <c r="F115" s="181">
        <f>ВЕД!G120</f>
        <v>0</v>
      </c>
      <c r="G115" s="115">
        <f>ВЕД!H120</f>
        <v>0</v>
      </c>
      <c r="H115" s="100">
        <f>ВЕД!I120</f>
        <v>618</v>
      </c>
      <c r="I115" s="100">
        <f>ВЕД!J120</f>
        <v>500</v>
      </c>
    </row>
    <row r="116" spans="1:9" ht="12.75">
      <c r="A116" s="67" t="s">
        <v>33</v>
      </c>
      <c r="B116" s="16"/>
      <c r="C116" s="16"/>
      <c r="D116" s="31" t="s">
        <v>34</v>
      </c>
      <c r="E116" s="101">
        <f>E117+E129+E170+E164</f>
        <v>44612.799999999996</v>
      </c>
      <c r="F116" s="182">
        <f>F117+F129+F170+F164</f>
        <v>0</v>
      </c>
      <c r="G116" s="191">
        <f>G117+G129+G170+G164</f>
        <v>0</v>
      </c>
      <c r="H116" s="101">
        <f>H117+H129+H170+H164</f>
        <v>8469</v>
      </c>
      <c r="I116" s="101">
        <f>I117+I129+I170+I164</f>
        <v>8020.5</v>
      </c>
    </row>
    <row r="117" spans="1:9" ht="33.75" hidden="1">
      <c r="A117" s="67" t="s">
        <v>33</v>
      </c>
      <c r="B117" s="16" t="s">
        <v>46</v>
      </c>
      <c r="C117" s="16"/>
      <c r="D117" s="31" t="s">
        <v>150</v>
      </c>
      <c r="E117" s="101">
        <f aca="true" t="shared" si="12" ref="E117:G123">E118</f>
        <v>0</v>
      </c>
      <c r="F117" s="102">
        <f t="shared" si="12"/>
        <v>0</v>
      </c>
      <c r="G117" s="103">
        <f t="shared" si="12"/>
        <v>0</v>
      </c>
      <c r="H117" s="104"/>
      <c r="I117" s="104"/>
    </row>
    <row r="118" spans="1:9" ht="12.75" hidden="1">
      <c r="A118" s="70" t="s">
        <v>33</v>
      </c>
      <c r="B118" s="11" t="s">
        <v>57</v>
      </c>
      <c r="C118" s="11"/>
      <c r="D118" s="46" t="s">
        <v>58</v>
      </c>
      <c r="E118" s="100">
        <f>E119+E125</f>
        <v>0</v>
      </c>
      <c r="F118" s="105">
        <f>F119+F125</f>
        <v>0</v>
      </c>
      <c r="G118" s="106">
        <f>G119+G125</f>
        <v>0</v>
      </c>
      <c r="H118" s="104"/>
      <c r="I118" s="104"/>
    </row>
    <row r="119" spans="1:9" ht="12.75" hidden="1">
      <c r="A119" s="70" t="s">
        <v>33</v>
      </c>
      <c r="B119" s="11" t="s">
        <v>59</v>
      </c>
      <c r="C119" s="11"/>
      <c r="D119" s="28" t="s">
        <v>49</v>
      </c>
      <c r="E119" s="100">
        <f t="shared" si="12"/>
        <v>0</v>
      </c>
      <c r="F119" s="105">
        <f t="shared" si="12"/>
        <v>0</v>
      </c>
      <c r="G119" s="106">
        <f t="shared" si="12"/>
        <v>0</v>
      </c>
      <c r="H119" s="104"/>
      <c r="I119" s="104"/>
    </row>
    <row r="120" spans="1:9" ht="22.5" hidden="1">
      <c r="A120" s="70" t="s">
        <v>33</v>
      </c>
      <c r="B120" s="11" t="s">
        <v>99</v>
      </c>
      <c r="C120" s="11"/>
      <c r="D120" s="28" t="s">
        <v>97</v>
      </c>
      <c r="E120" s="100">
        <f t="shared" si="12"/>
        <v>0</v>
      </c>
      <c r="F120" s="105">
        <f t="shared" si="12"/>
        <v>0</v>
      </c>
      <c r="G120" s="106">
        <f t="shared" si="12"/>
        <v>0</v>
      </c>
      <c r="H120" s="104"/>
      <c r="I120" s="104"/>
    </row>
    <row r="121" spans="1:9" ht="22.5" hidden="1">
      <c r="A121" s="70" t="s">
        <v>33</v>
      </c>
      <c r="B121" s="11" t="s">
        <v>100</v>
      </c>
      <c r="C121" s="11"/>
      <c r="D121" s="28" t="s">
        <v>98</v>
      </c>
      <c r="E121" s="100">
        <f t="shared" si="12"/>
        <v>0</v>
      </c>
      <c r="F121" s="105">
        <f t="shared" si="12"/>
        <v>0</v>
      </c>
      <c r="G121" s="106">
        <f t="shared" si="12"/>
        <v>0</v>
      </c>
      <c r="H121" s="104"/>
      <c r="I121" s="104"/>
    </row>
    <row r="122" spans="1:9" ht="22.5" hidden="1">
      <c r="A122" s="70" t="s">
        <v>33</v>
      </c>
      <c r="B122" s="11" t="s">
        <v>100</v>
      </c>
      <c r="C122" s="11" t="s">
        <v>40</v>
      </c>
      <c r="D122" s="29" t="s">
        <v>41</v>
      </c>
      <c r="E122" s="100">
        <f t="shared" si="12"/>
        <v>0</v>
      </c>
      <c r="F122" s="105">
        <f t="shared" si="12"/>
        <v>0</v>
      </c>
      <c r="G122" s="106">
        <f t="shared" si="12"/>
        <v>0</v>
      </c>
      <c r="H122" s="104"/>
      <c r="I122" s="104"/>
    </row>
    <row r="123" spans="1:9" ht="22.5" hidden="1">
      <c r="A123" s="70" t="s">
        <v>33</v>
      </c>
      <c r="B123" s="11" t="s">
        <v>100</v>
      </c>
      <c r="C123" s="11" t="s">
        <v>39</v>
      </c>
      <c r="D123" s="29" t="s">
        <v>42</v>
      </c>
      <c r="E123" s="100">
        <f t="shared" si="12"/>
        <v>0</v>
      </c>
      <c r="F123" s="105">
        <f t="shared" si="12"/>
        <v>0</v>
      </c>
      <c r="G123" s="106">
        <f t="shared" si="12"/>
        <v>0</v>
      </c>
      <c r="H123" s="104"/>
      <c r="I123" s="104"/>
    </row>
    <row r="124" spans="1:9" ht="22.5" hidden="1">
      <c r="A124" s="70" t="s">
        <v>33</v>
      </c>
      <c r="B124" s="11" t="s">
        <v>100</v>
      </c>
      <c r="C124" s="11" t="s">
        <v>125</v>
      </c>
      <c r="D124" s="65" t="s">
        <v>126</v>
      </c>
      <c r="E124" s="100">
        <f>ВЕД!F129</f>
        <v>0</v>
      </c>
      <c r="F124" s="105">
        <f>ВЕД!G129</f>
        <v>0</v>
      </c>
      <c r="G124" s="106">
        <f>ВЕД!H129</f>
        <v>0</v>
      </c>
      <c r="H124" s="104"/>
      <c r="I124" s="104"/>
    </row>
    <row r="125" spans="1:9" ht="26.25" customHeight="1" hidden="1">
      <c r="A125" s="70" t="s">
        <v>33</v>
      </c>
      <c r="B125" s="11" t="s">
        <v>142</v>
      </c>
      <c r="C125" s="11"/>
      <c r="D125" s="50" t="s">
        <v>143</v>
      </c>
      <c r="E125" s="100">
        <f>E126</f>
        <v>0</v>
      </c>
      <c r="F125" s="105">
        <f aca="true" t="shared" si="13" ref="F125:G127">F126</f>
        <v>0</v>
      </c>
      <c r="G125" s="106">
        <f t="shared" si="13"/>
        <v>0</v>
      </c>
      <c r="H125" s="104"/>
      <c r="I125" s="104"/>
    </row>
    <row r="126" spans="1:9" ht="22.5" hidden="1">
      <c r="A126" s="70" t="s">
        <v>33</v>
      </c>
      <c r="B126" s="11" t="s">
        <v>142</v>
      </c>
      <c r="C126" s="11" t="s">
        <v>40</v>
      </c>
      <c r="D126" s="29" t="s">
        <v>41</v>
      </c>
      <c r="E126" s="100">
        <f>E127</f>
        <v>0</v>
      </c>
      <c r="F126" s="105">
        <f t="shared" si="13"/>
        <v>0</v>
      </c>
      <c r="G126" s="106">
        <f t="shared" si="13"/>
        <v>0</v>
      </c>
      <c r="H126" s="104"/>
      <c r="I126" s="104"/>
    </row>
    <row r="127" spans="1:9" ht="22.5" hidden="1">
      <c r="A127" s="70" t="s">
        <v>33</v>
      </c>
      <c r="B127" s="11" t="s">
        <v>142</v>
      </c>
      <c r="C127" s="11" t="s">
        <v>39</v>
      </c>
      <c r="D127" s="29" t="s">
        <v>42</v>
      </c>
      <c r="E127" s="100">
        <f>E128</f>
        <v>0</v>
      </c>
      <c r="F127" s="105">
        <f t="shared" si="13"/>
        <v>0</v>
      </c>
      <c r="G127" s="106">
        <f t="shared" si="13"/>
        <v>0</v>
      </c>
      <c r="H127" s="104"/>
      <c r="I127" s="104"/>
    </row>
    <row r="128" spans="1:9" ht="22.5" hidden="1">
      <c r="A128" s="70" t="s">
        <v>33</v>
      </c>
      <c r="B128" s="11" t="s">
        <v>142</v>
      </c>
      <c r="C128" s="11" t="s">
        <v>125</v>
      </c>
      <c r="D128" s="65" t="s">
        <v>126</v>
      </c>
      <c r="E128" s="100">
        <f>ВЕД!F133</f>
        <v>0</v>
      </c>
      <c r="F128" s="105">
        <f>ВЕД!G133</f>
        <v>0</v>
      </c>
      <c r="G128" s="106">
        <f>ВЕД!H133</f>
        <v>0</v>
      </c>
      <c r="H128" s="104"/>
      <c r="I128" s="104"/>
    </row>
    <row r="129" spans="1:9" ht="33.75">
      <c r="A129" s="67" t="s">
        <v>33</v>
      </c>
      <c r="B129" s="16" t="s">
        <v>212</v>
      </c>
      <c r="C129" s="16"/>
      <c r="D129" s="31" t="s">
        <v>374</v>
      </c>
      <c r="E129" s="101">
        <f>E130+E159</f>
        <v>43753.99999999999</v>
      </c>
      <c r="F129" s="182">
        <f>F130+F159</f>
        <v>0</v>
      </c>
      <c r="G129" s="191">
        <f>G130+G159</f>
        <v>0</v>
      </c>
      <c r="H129" s="101">
        <f>H130+H159</f>
        <v>7789</v>
      </c>
      <c r="I129" s="101">
        <f>I130+I159</f>
        <v>7420.5</v>
      </c>
    </row>
    <row r="130" spans="1:9" ht="32.25">
      <c r="A130" s="67" t="s">
        <v>33</v>
      </c>
      <c r="B130" s="16" t="s">
        <v>217</v>
      </c>
      <c r="C130" s="16"/>
      <c r="D130" s="131" t="s">
        <v>3</v>
      </c>
      <c r="E130" s="101">
        <f>E131+E145+E149</f>
        <v>43753.99999999999</v>
      </c>
      <c r="F130" s="182">
        <f>F131+F145+F149</f>
        <v>0</v>
      </c>
      <c r="G130" s="191">
        <f>G131+G145+G149</f>
        <v>0</v>
      </c>
      <c r="H130" s="101">
        <f>H131+H145+H149</f>
        <v>7492</v>
      </c>
      <c r="I130" s="101">
        <f>I131+I145+I149</f>
        <v>7120.5</v>
      </c>
    </row>
    <row r="131" spans="1:9" ht="12.75">
      <c r="A131" s="70" t="s">
        <v>33</v>
      </c>
      <c r="B131" s="11" t="s">
        <v>218</v>
      </c>
      <c r="C131" s="11"/>
      <c r="D131" s="46" t="s">
        <v>103</v>
      </c>
      <c r="E131" s="100">
        <f>E132+E142+E139</f>
        <v>41882.2</v>
      </c>
      <c r="F131" s="181">
        <f>F132+F142+F139</f>
        <v>0</v>
      </c>
      <c r="G131" s="115">
        <f>G132+G142+G139</f>
        <v>0</v>
      </c>
      <c r="H131" s="100">
        <f>H132+H142+H139</f>
        <v>7342</v>
      </c>
      <c r="I131" s="100">
        <f>I132+I142+I139</f>
        <v>6970.5</v>
      </c>
    </row>
    <row r="132" spans="1:9" ht="12.75">
      <c r="A132" s="70" t="s">
        <v>33</v>
      </c>
      <c r="B132" s="11" t="s">
        <v>219</v>
      </c>
      <c r="C132" s="11"/>
      <c r="D132" s="28" t="s">
        <v>173</v>
      </c>
      <c r="E132" s="100">
        <f>E133+E135+E137</f>
        <v>3564.0999999999995</v>
      </c>
      <c r="F132" s="181">
        <f>F133+F135+F137</f>
        <v>0</v>
      </c>
      <c r="G132" s="115">
        <f>G133+G135+G137</f>
        <v>0</v>
      </c>
      <c r="H132" s="100">
        <f>H133+H135+H137</f>
        <v>2672</v>
      </c>
      <c r="I132" s="100">
        <f>I133+I135+I137</f>
        <v>2500.5</v>
      </c>
    </row>
    <row r="133" spans="1:9" ht="22.5">
      <c r="A133" s="70" t="s">
        <v>33</v>
      </c>
      <c r="B133" s="11" t="s">
        <v>220</v>
      </c>
      <c r="C133" s="11"/>
      <c r="D133" s="28" t="s">
        <v>111</v>
      </c>
      <c r="E133" s="100">
        <f>E134</f>
        <v>797.6</v>
      </c>
      <c r="F133" s="181">
        <f>F134</f>
        <v>0</v>
      </c>
      <c r="G133" s="115">
        <f>G134</f>
        <v>0</v>
      </c>
      <c r="H133" s="100">
        <f>H134</f>
        <v>800</v>
      </c>
      <c r="I133" s="100">
        <f>I134</f>
        <v>800.5</v>
      </c>
    </row>
    <row r="134" spans="1:9" ht="25.5" customHeight="1">
      <c r="A134" s="70" t="s">
        <v>33</v>
      </c>
      <c r="B134" s="11" t="s">
        <v>220</v>
      </c>
      <c r="C134" s="11" t="s">
        <v>40</v>
      </c>
      <c r="D134" s="29" t="s">
        <v>343</v>
      </c>
      <c r="E134" s="100">
        <f>ВЕД!F139</f>
        <v>797.6</v>
      </c>
      <c r="F134" s="181">
        <f>ВЕД!G139</f>
        <v>0</v>
      </c>
      <c r="G134" s="115">
        <f>ВЕД!H139</f>
        <v>0</v>
      </c>
      <c r="H134" s="100">
        <f>ВЕД!I139</f>
        <v>800</v>
      </c>
      <c r="I134" s="100">
        <f>ВЕД!J139</f>
        <v>800.5</v>
      </c>
    </row>
    <row r="135" spans="1:9" ht="22.5" customHeight="1">
      <c r="A135" s="70" t="s">
        <v>33</v>
      </c>
      <c r="B135" s="11" t="s">
        <v>226</v>
      </c>
      <c r="C135" s="11"/>
      <c r="D135" s="28" t="s">
        <v>117</v>
      </c>
      <c r="E135" s="100">
        <f>E136</f>
        <v>2074.8999999999996</v>
      </c>
      <c r="F135" s="181">
        <f>F136</f>
        <v>0</v>
      </c>
      <c r="G135" s="115">
        <f>G136</f>
        <v>0</v>
      </c>
      <c r="H135" s="100">
        <f>H136</f>
        <v>1872</v>
      </c>
      <c r="I135" s="100">
        <f>I136</f>
        <v>1700</v>
      </c>
    </row>
    <row r="136" spans="1:9" ht="25.5" customHeight="1">
      <c r="A136" s="70" t="s">
        <v>33</v>
      </c>
      <c r="B136" s="11" t="s">
        <v>226</v>
      </c>
      <c r="C136" s="11" t="s">
        <v>40</v>
      </c>
      <c r="D136" s="29" t="s">
        <v>343</v>
      </c>
      <c r="E136" s="100">
        <f>ВЕД!F148</f>
        <v>2074.8999999999996</v>
      </c>
      <c r="F136" s="181">
        <f>ВЕД!G148</f>
        <v>0</v>
      </c>
      <c r="G136" s="115">
        <f>ВЕД!H148</f>
        <v>0</v>
      </c>
      <c r="H136" s="100">
        <f>ВЕД!I148</f>
        <v>1872</v>
      </c>
      <c r="I136" s="100">
        <f>ВЕД!J148</f>
        <v>1700</v>
      </c>
    </row>
    <row r="137" spans="1:9" ht="12.75" customHeight="1">
      <c r="A137" s="70" t="s">
        <v>33</v>
      </c>
      <c r="B137" s="11" t="s">
        <v>441</v>
      </c>
      <c r="C137" s="11"/>
      <c r="D137" s="28" t="s">
        <v>442</v>
      </c>
      <c r="E137" s="100">
        <f>E138</f>
        <v>691.6</v>
      </c>
      <c r="F137" s="181">
        <f>F138</f>
        <v>0</v>
      </c>
      <c r="G137" s="115">
        <f>G138</f>
        <v>0</v>
      </c>
      <c r="H137" s="100">
        <f>H138</f>
        <v>0</v>
      </c>
      <c r="I137" s="100">
        <f>I138</f>
        <v>0</v>
      </c>
    </row>
    <row r="138" spans="1:9" ht="25.5" customHeight="1">
      <c r="A138" s="70" t="s">
        <v>33</v>
      </c>
      <c r="B138" s="11" t="s">
        <v>441</v>
      </c>
      <c r="C138" s="11" t="s">
        <v>40</v>
      </c>
      <c r="D138" s="29" t="s">
        <v>343</v>
      </c>
      <c r="E138" s="100">
        <f>ВЕД!F150</f>
        <v>691.6</v>
      </c>
      <c r="F138" s="181">
        <f>ВЕД!G150</f>
        <v>0</v>
      </c>
      <c r="G138" s="115">
        <f>ВЕД!H150</f>
        <v>0</v>
      </c>
      <c r="H138" s="100">
        <f>ВЕД!I150</f>
        <v>0</v>
      </c>
      <c r="I138" s="100">
        <f>ВЕД!J150</f>
        <v>0</v>
      </c>
    </row>
    <row r="139" spans="1:9" ht="25.5" customHeight="1">
      <c r="A139" s="70" t="s">
        <v>33</v>
      </c>
      <c r="B139" s="11" t="s">
        <v>416</v>
      </c>
      <c r="C139" s="11"/>
      <c r="D139" s="28" t="s">
        <v>269</v>
      </c>
      <c r="E139" s="100">
        <f aca="true" t="shared" si="14" ref="E139:I140">E140</f>
        <v>30654.5</v>
      </c>
      <c r="F139" s="181">
        <f t="shared" si="14"/>
        <v>0</v>
      </c>
      <c r="G139" s="115">
        <f t="shared" si="14"/>
        <v>0</v>
      </c>
      <c r="H139" s="100">
        <f t="shared" si="14"/>
        <v>0</v>
      </c>
      <c r="I139" s="100">
        <f t="shared" si="14"/>
        <v>0</v>
      </c>
    </row>
    <row r="140" spans="1:9" ht="23.25" customHeight="1">
      <c r="A140" s="70" t="s">
        <v>33</v>
      </c>
      <c r="B140" s="11" t="s">
        <v>417</v>
      </c>
      <c r="C140" s="11"/>
      <c r="D140" s="46" t="s">
        <v>418</v>
      </c>
      <c r="E140" s="100">
        <f t="shared" si="14"/>
        <v>30654.5</v>
      </c>
      <c r="F140" s="181">
        <f t="shared" si="14"/>
        <v>0</v>
      </c>
      <c r="G140" s="115">
        <f t="shared" si="14"/>
        <v>0</v>
      </c>
      <c r="H140" s="100">
        <f t="shared" si="14"/>
        <v>0</v>
      </c>
      <c r="I140" s="100">
        <f t="shared" si="14"/>
        <v>0</v>
      </c>
    </row>
    <row r="141" spans="1:9" ht="25.5" customHeight="1">
      <c r="A141" s="70" t="s">
        <v>33</v>
      </c>
      <c r="B141" s="11" t="s">
        <v>417</v>
      </c>
      <c r="C141" s="11" t="s">
        <v>40</v>
      </c>
      <c r="D141" s="28" t="s">
        <v>343</v>
      </c>
      <c r="E141" s="100">
        <f>ВЕД!F153</f>
        <v>30654.5</v>
      </c>
      <c r="F141" s="181">
        <f>ВЕД!G153</f>
        <v>0</v>
      </c>
      <c r="G141" s="115">
        <f>ВЕД!H153</f>
        <v>0</v>
      </c>
      <c r="H141" s="100">
        <f>ВЕД!I153</f>
        <v>0</v>
      </c>
      <c r="I141" s="100">
        <f>ВЕД!J153</f>
        <v>0</v>
      </c>
    </row>
    <row r="142" spans="1:9" ht="34.5" customHeight="1">
      <c r="A142" s="70" t="s">
        <v>33</v>
      </c>
      <c r="B142" s="11" t="s">
        <v>346</v>
      </c>
      <c r="C142" s="11"/>
      <c r="D142" s="28" t="s">
        <v>347</v>
      </c>
      <c r="E142" s="100">
        <f aca="true" t="shared" si="15" ref="E142:I143">E143</f>
        <v>7663.6</v>
      </c>
      <c r="F142" s="181">
        <f t="shared" si="15"/>
        <v>0</v>
      </c>
      <c r="G142" s="115">
        <f t="shared" si="15"/>
        <v>0</v>
      </c>
      <c r="H142" s="100">
        <f t="shared" si="15"/>
        <v>4670</v>
      </c>
      <c r="I142" s="100">
        <f t="shared" si="15"/>
        <v>4470</v>
      </c>
    </row>
    <row r="143" spans="1:9" ht="22.5" customHeight="1">
      <c r="A143" s="70" t="s">
        <v>33</v>
      </c>
      <c r="B143" s="11" t="s">
        <v>387</v>
      </c>
      <c r="C143" s="11"/>
      <c r="D143" s="46" t="s">
        <v>388</v>
      </c>
      <c r="E143" s="100">
        <f t="shared" si="15"/>
        <v>7663.6</v>
      </c>
      <c r="F143" s="181">
        <f t="shared" si="15"/>
        <v>0</v>
      </c>
      <c r="G143" s="115">
        <f t="shared" si="15"/>
        <v>0</v>
      </c>
      <c r="H143" s="100">
        <f t="shared" si="15"/>
        <v>4670</v>
      </c>
      <c r="I143" s="100">
        <f t="shared" si="15"/>
        <v>4470</v>
      </c>
    </row>
    <row r="144" spans="1:9" ht="22.5" customHeight="1">
      <c r="A144" s="70" t="s">
        <v>33</v>
      </c>
      <c r="B144" s="11" t="s">
        <v>387</v>
      </c>
      <c r="C144" s="11" t="s">
        <v>40</v>
      </c>
      <c r="D144" s="29" t="s">
        <v>343</v>
      </c>
      <c r="E144" s="100">
        <f>ВЕД!F156</f>
        <v>7663.6</v>
      </c>
      <c r="F144" s="181">
        <f>ВЕД!G156</f>
        <v>0</v>
      </c>
      <c r="G144" s="115">
        <f>ВЕД!H156</f>
        <v>0</v>
      </c>
      <c r="H144" s="100">
        <f>ВЕД!I156</f>
        <v>4670</v>
      </c>
      <c r="I144" s="100">
        <f>ВЕД!J156</f>
        <v>4470</v>
      </c>
    </row>
    <row r="145" spans="1:9" ht="33.75" customHeight="1">
      <c r="A145" s="70" t="s">
        <v>33</v>
      </c>
      <c r="B145" s="11" t="s">
        <v>264</v>
      </c>
      <c r="C145" s="11"/>
      <c r="D145" s="29" t="s">
        <v>66</v>
      </c>
      <c r="E145" s="100">
        <f aca="true" t="shared" si="16" ref="E145:I146">E146</f>
        <v>108.2</v>
      </c>
      <c r="F145" s="181">
        <f t="shared" si="16"/>
        <v>0</v>
      </c>
      <c r="G145" s="115">
        <f t="shared" si="16"/>
        <v>0</v>
      </c>
      <c r="H145" s="100">
        <f t="shared" si="16"/>
        <v>150</v>
      </c>
      <c r="I145" s="100">
        <f t="shared" si="16"/>
        <v>150</v>
      </c>
    </row>
    <row r="146" spans="1:9" ht="16.5" customHeight="1">
      <c r="A146" s="70" t="s">
        <v>33</v>
      </c>
      <c r="B146" s="11" t="s">
        <v>265</v>
      </c>
      <c r="C146" s="11"/>
      <c r="D146" s="28" t="s">
        <v>173</v>
      </c>
      <c r="E146" s="100">
        <f t="shared" si="16"/>
        <v>108.2</v>
      </c>
      <c r="F146" s="181">
        <f t="shared" si="16"/>
        <v>0</v>
      </c>
      <c r="G146" s="115">
        <f t="shared" si="16"/>
        <v>0</v>
      </c>
      <c r="H146" s="100">
        <f t="shared" si="16"/>
        <v>150</v>
      </c>
      <c r="I146" s="100">
        <f t="shared" si="16"/>
        <v>150</v>
      </c>
    </row>
    <row r="147" spans="1:9" ht="12.75" customHeight="1">
      <c r="A147" s="70" t="s">
        <v>33</v>
      </c>
      <c r="B147" s="11" t="s">
        <v>283</v>
      </c>
      <c r="C147" s="11"/>
      <c r="D147" s="28" t="s">
        <v>301</v>
      </c>
      <c r="E147" s="100">
        <f>E148</f>
        <v>108.2</v>
      </c>
      <c r="F147" s="181">
        <f>F148</f>
        <v>0</v>
      </c>
      <c r="G147" s="115">
        <f>G148</f>
        <v>0</v>
      </c>
      <c r="H147" s="100">
        <f>H148</f>
        <v>150</v>
      </c>
      <c r="I147" s="100">
        <f>I148</f>
        <v>150</v>
      </c>
    </row>
    <row r="148" spans="1:9" ht="15.75" customHeight="1">
      <c r="A148" s="70" t="s">
        <v>33</v>
      </c>
      <c r="B148" s="11" t="s">
        <v>283</v>
      </c>
      <c r="C148" s="11" t="s">
        <v>40</v>
      </c>
      <c r="D148" s="29" t="s">
        <v>41</v>
      </c>
      <c r="E148" s="100">
        <f>ВЕД!F160</f>
        <v>108.2</v>
      </c>
      <c r="F148" s="181">
        <f>ВЕД!G160</f>
        <v>0</v>
      </c>
      <c r="G148" s="115">
        <f>ВЕД!H160</f>
        <v>0</v>
      </c>
      <c r="H148" s="100">
        <f>ВЕД!I160</f>
        <v>150</v>
      </c>
      <c r="I148" s="100">
        <f>ВЕД!J160</f>
        <v>150</v>
      </c>
    </row>
    <row r="149" spans="1:9" ht="21.75" customHeight="1">
      <c r="A149" s="70" t="s">
        <v>33</v>
      </c>
      <c r="B149" s="11" t="s">
        <v>421</v>
      </c>
      <c r="C149" s="11"/>
      <c r="D149" s="28" t="s">
        <v>419</v>
      </c>
      <c r="E149" s="100">
        <f>E153+E150+E156</f>
        <v>1763.6</v>
      </c>
      <c r="F149" s="181">
        <f>F153+F150</f>
        <v>0</v>
      </c>
      <c r="G149" s="115">
        <f>G153+G150</f>
        <v>0</v>
      </c>
      <c r="H149" s="100">
        <f>H153+H150</f>
        <v>0</v>
      </c>
      <c r="I149" s="100">
        <f>I153+I150</f>
        <v>0</v>
      </c>
    </row>
    <row r="150" spans="1:9" ht="21.75" customHeight="1">
      <c r="A150" s="70" t="s">
        <v>33</v>
      </c>
      <c r="B150" s="11" t="s">
        <v>438</v>
      </c>
      <c r="C150" s="11"/>
      <c r="D150" s="28" t="s">
        <v>269</v>
      </c>
      <c r="E150" s="100">
        <f aca="true" t="shared" si="17" ref="E150:I151">E151</f>
        <v>1166.6</v>
      </c>
      <c r="F150" s="181">
        <f t="shared" si="17"/>
        <v>0</v>
      </c>
      <c r="G150" s="115">
        <f t="shared" si="17"/>
        <v>0</v>
      </c>
      <c r="H150" s="100">
        <f t="shared" si="17"/>
        <v>0</v>
      </c>
      <c r="I150" s="100">
        <f t="shared" si="17"/>
        <v>0</v>
      </c>
    </row>
    <row r="151" spans="1:9" ht="35.25" customHeight="1">
      <c r="A151" s="70" t="s">
        <v>33</v>
      </c>
      <c r="B151" s="11" t="s">
        <v>439</v>
      </c>
      <c r="C151" s="11"/>
      <c r="D151" s="46" t="s">
        <v>440</v>
      </c>
      <c r="E151" s="100">
        <f t="shared" si="17"/>
        <v>1166.6</v>
      </c>
      <c r="F151" s="181">
        <f t="shared" si="17"/>
        <v>0</v>
      </c>
      <c r="G151" s="115">
        <f t="shared" si="17"/>
        <v>0</v>
      </c>
      <c r="H151" s="100">
        <f t="shared" si="17"/>
        <v>0</v>
      </c>
      <c r="I151" s="100">
        <f t="shared" si="17"/>
        <v>0</v>
      </c>
    </row>
    <row r="152" spans="1:9" ht="21.75" customHeight="1">
      <c r="A152" s="70" t="s">
        <v>33</v>
      </c>
      <c r="B152" s="11" t="s">
        <v>439</v>
      </c>
      <c r="C152" s="11" t="s">
        <v>40</v>
      </c>
      <c r="D152" s="29" t="s">
        <v>41</v>
      </c>
      <c r="E152" s="100">
        <f>ВЕД!F164</f>
        <v>1166.6</v>
      </c>
      <c r="F152" s="181">
        <f>ВЕД!G164</f>
        <v>0</v>
      </c>
      <c r="G152" s="115">
        <f>ВЕД!H164</f>
        <v>0</v>
      </c>
      <c r="H152" s="100">
        <f>ВЕД!I164</f>
        <v>0</v>
      </c>
      <c r="I152" s="100">
        <f>ВЕД!J164</f>
        <v>0</v>
      </c>
    </row>
    <row r="153" spans="1:9" ht="33" customHeight="1">
      <c r="A153" s="70" t="s">
        <v>33</v>
      </c>
      <c r="B153" s="11" t="s">
        <v>422</v>
      </c>
      <c r="C153" s="11"/>
      <c r="D153" s="28" t="s">
        <v>347</v>
      </c>
      <c r="E153" s="100">
        <f aca="true" t="shared" si="18" ref="E153:I154">E154</f>
        <v>291.7</v>
      </c>
      <c r="F153" s="181">
        <f t="shared" si="18"/>
        <v>0</v>
      </c>
      <c r="G153" s="115">
        <f t="shared" si="18"/>
        <v>0</v>
      </c>
      <c r="H153" s="100">
        <f t="shared" si="18"/>
        <v>0</v>
      </c>
      <c r="I153" s="100">
        <f t="shared" si="18"/>
        <v>0</v>
      </c>
    </row>
    <row r="154" spans="1:9" ht="23.25" customHeight="1">
      <c r="A154" s="70" t="s">
        <v>33</v>
      </c>
      <c r="B154" s="11" t="s">
        <v>423</v>
      </c>
      <c r="C154" s="11"/>
      <c r="D154" s="46" t="s">
        <v>420</v>
      </c>
      <c r="E154" s="100">
        <f t="shared" si="18"/>
        <v>291.7</v>
      </c>
      <c r="F154" s="181">
        <f t="shared" si="18"/>
        <v>0</v>
      </c>
      <c r="G154" s="115">
        <f t="shared" si="18"/>
        <v>0</v>
      </c>
      <c r="H154" s="100">
        <f t="shared" si="18"/>
        <v>0</v>
      </c>
      <c r="I154" s="100">
        <f t="shared" si="18"/>
        <v>0</v>
      </c>
    </row>
    <row r="155" spans="1:9" ht="15.75" customHeight="1">
      <c r="A155" s="70" t="s">
        <v>33</v>
      </c>
      <c r="B155" s="11" t="s">
        <v>423</v>
      </c>
      <c r="C155" s="11" t="s">
        <v>40</v>
      </c>
      <c r="D155" s="29" t="s">
        <v>41</v>
      </c>
      <c r="E155" s="100">
        <f>ВЕД!F167</f>
        <v>291.7</v>
      </c>
      <c r="F155" s="181">
        <f>ВЕД!G167</f>
        <v>0</v>
      </c>
      <c r="G155" s="115">
        <f>ВЕД!H167</f>
        <v>0</v>
      </c>
      <c r="H155" s="100">
        <f>ВЕД!I167</f>
        <v>0</v>
      </c>
      <c r="I155" s="100">
        <f>ВЕД!J167</f>
        <v>0</v>
      </c>
    </row>
    <row r="156" spans="1:9" ht="15.75" customHeight="1">
      <c r="A156" s="70" t="s">
        <v>33</v>
      </c>
      <c r="B156" s="11" t="s">
        <v>451</v>
      </c>
      <c r="C156" s="11"/>
      <c r="D156" s="28" t="s">
        <v>173</v>
      </c>
      <c r="E156" s="100">
        <f aca="true" t="shared" si="19" ref="E156:I157">E157</f>
        <v>305.3</v>
      </c>
      <c r="F156" s="181">
        <f t="shared" si="19"/>
        <v>0</v>
      </c>
      <c r="G156" s="115">
        <f t="shared" si="19"/>
        <v>0</v>
      </c>
      <c r="H156" s="100">
        <f t="shared" si="19"/>
        <v>0</v>
      </c>
      <c r="I156" s="100">
        <f t="shared" si="19"/>
        <v>0</v>
      </c>
    </row>
    <row r="157" spans="1:9" ht="15.75" customHeight="1">
      <c r="A157" s="70" t="s">
        <v>33</v>
      </c>
      <c r="B157" s="11" t="s">
        <v>452</v>
      </c>
      <c r="C157" s="11"/>
      <c r="D157" s="46" t="s">
        <v>453</v>
      </c>
      <c r="E157" s="100">
        <f t="shared" si="19"/>
        <v>305.3</v>
      </c>
      <c r="F157" s="181">
        <f t="shared" si="19"/>
        <v>0</v>
      </c>
      <c r="G157" s="115">
        <f t="shared" si="19"/>
        <v>0</v>
      </c>
      <c r="H157" s="100">
        <f t="shared" si="19"/>
        <v>0</v>
      </c>
      <c r="I157" s="100">
        <f t="shared" si="19"/>
        <v>0</v>
      </c>
    </row>
    <row r="158" spans="1:9" ht="15.75" customHeight="1">
      <c r="A158" s="70" t="s">
        <v>33</v>
      </c>
      <c r="B158" s="11" t="s">
        <v>452</v>
      </c>
      <c r="C158" s="11" t="s">
        <v>40</v>
      </c>
      <c r="D158" s="29" t="s">
        <v>41</v>
      </c>
      <c r="E158" s="100">
        <f>ВЕД!F170</f>
        <v>305.3</v>
      </c>
      <c r="F158" s="181">
        <f>ВЕД!G170</f>
        <v>0</v>
      </c>
      <c r="G158" s="115">
        <f>ВЕД!H170</f>
        <v>0</v>
      </c>
      <c r="H158" s="100">
        <f>ВЕД!I170</f>
        <v>0</v>
      </c>
      <c r="I158" s="100">
        <f>ВЕД!J170</f>
        <v>0</v>
      </c>
    </row>
    <row r="159" spans="1:9" ht="22.5" customHeight="1">
      <c r="A159" s="67" t="s">
        <v>33</v>
      </c>
      <c r="B159" s="16" t="s">
        <v>227</v>
      </c>
      <c r="C159" s="16"/>
      <c r="D159" s="131" t="s">
        <v>155</v>
      </c>
      <c r="E159" s="101">
        <f>E160</f>
        <v>0</v>
      </c>
      <c r="F159" s="182">
        <f aca="true" t="shared" si="20" ref="F159:I160">F160</f>
        <v>0</v>
      </c>
      <c r="G159" s="191">
        <f t="shared" si="20"/>
        <v>0</v>
      </c>
      <c r="H159" s="101">
        <f t="shared" si="20"/>
        <v>297</v>
      </c>
      <c r="I159" s="101">
        <f t="shared" si="20"/>
        <v>300</v>
      </c>
    </row>
    <row r="160" spans="1:9" ht="24" customHeight="1">
      <c r="A160" s="70" t="s">
        <v>33</v>
      </c>
      <c r="B160" s="11" t="s">
        <v>228</v>
      </c>
      <c r="C160" s="11"/>
      <c r="D160" s="28" t="s">
        <v>154</v>
      </c>
      <c r="E160" s="100">
        <f>E161</f>
        <v>0</v>
      </c>
      <c r="F160" s="181">
        <f t="shared" si="20"/>
        <v>0</v>
      </c>
      <c r="G160" s="115">
        <f t="shared" si="20"/>
        <v>0</v>
      </c>
      <c r="H160" s="100">
        <f t="shared" si="20"/>
        <v>297</v>
      </c>
      <c r="I160" s="100">
        <f t="shared" si="20"/>
        <v>300</v>
      </c>
    </row>
    <row r="161" spans="1:9" ht="15" customHeight="1">
      <c r="A161" s="70" t="s">
        <v>33</v>
      </c>
      <c r="B161" s="11" t="s">
        <v>229</v>
      </c>
      <c r="C161" s="11"/>
      <c r="D161" s="28" t="s">
        <v>173</v>
      </c>
      <c r="E161" s="100">
        <f aca="true" t="shared" si="21" ref="E161:I162">E162</f>
        <v>0</v>
      </c>
      <c r="F161" s="181">
        <f t="shared" si="21"/>
        <v>0</v>
      </c>
      <c r="G161" s="115">
        <f t="shared" si="21"/>
        <v>0</v>
      </c>
      <c r="H161" s="100">
        <f t="shared" si="21"/>
        <v>297</v>
      </c>
      <c r="I161" s="100">
        <f t="shared" si="21"/>
        <v>300</v>
      </c>
    </row>
    <row r="162" spans="1:9" ht="22.5" customHeight="1">
      <c r="A162" s="70" t="s">
        <v>33</v>
      </c>
      <c r="B162" s="11" t="s">
        <v>230</v>
      </c>
      <c r="C162" s="11"/>
      <c r="D162" s="28" t="s">
        <v>158</v>
      </c>
      <c r="E162" s="110">
        <f t="shared" si="21"/>
        <v>0</v>
      </c>
      <c r="F162" s="186">
        <f t="shared" si="21"/>
        <v>0</v>
      </c>
      <c r="G162" s="192">
        <f t="shared" si="21"/>
        <v>0</v>
      </c>
      <c r="H162" s="110">
        <f t="shared" si="21"/>
        <v>297</v>
      </c>
      <c r="I162" s="110">
        <f t="shared" si="21"/>
        <v>300</v>
      </c>
    </row>
    <row r="163" spans="1:9" ht="22.5" customHeight="1">
      <c r="A163" s="70" t="s">
        <v>33</v>
      </c>
      <c r="B163" s="11" t="s">
        <v>230</v>
      </c>
      <c r="C163" s="11" t="s">
        <v>40</v>
      </c>
      <c r="D163" s="29" t="s">
        <v>343</v>
      </c>
      <c r="E163" s="111">
        <f>ВЕД!F175</f>
        <v>0</v>
      </c>
      <c r="F163" s="187">
        <f>ВЕД!G175</f>
        <v>0</v>
      </c>
      <c r="G163" s="193">
        <f>ВЕД!H175</f>
        <v>0</v>
      </c>
      <c r="H163" s="111">
        <f>ВЕД!I175</f>
        <v>297</v>
      </c>
      <c r="I163" s="111">
        <f>ВЕД!J175</f>
        <v>300</v>
      </c>
    </row>
    <row r="164" spans="1:9" ht="14.25" customHeight="1">
      <c r="A164" s="67" t="s">
        <v>33</v>
      </c>
      <c r="B164" s="16" t="s">
        <v>171</v>
      </c>
      <c r="C164" s="16"/>
      <c r="D164" s="131" t="s">
        <v>45</v>
      </c>
      <c r="E164" s="141">
        <f aca="true" t="shared" si="22" ref="E164:I166">E165</f>
        <v>775.4</v>
      </c>
      <c r="F164" s="188">
        <f t="shared" si="22"/>
        <v>0</v>
      </c>
      <c r="G164" s="194">
        <f t="shared" si="22"/>
        <v>0</v>
      </c>
      <c r="H164" s="141">
        <f t="shared" si="22"/>
        <v>0</v>
      </c>
      <c r="I164" s="141">
        <f t="shared" si="22"/>
        <v>0</v>
      </c>
    </row>
    <row r="165" spans="1:9" ht="22.5" customHeight="1">
      <c r="A165" s="70" t="s">
        <v>33</v>
      </c>
      <c r="B165" s="11" t="s">
        <v>276</v>
      </c>
      <c r="C165" s="11"/>
      <c r="D165" s="28" t="s">
        <v>277</v>
      </c>
      <c r="E165" s="110">
        <f t="shared" si="22"/>
        <v>775.4</v>
      </c>
      <c r="F165" s="186">
        <f t="shared" si="22"/>
        <v>0</v>
      </c>
      <c r="G165" s="192">
        <f t="shared" si="22"/>
        <v>0</v>
      </c>
      <c r="H165" s="110">
        <f t="shared" si="22"/>
        <v>0</v>
      </c>
      <c r="I165" s="110">
        <f t="shared" si="22"/>
        <v>0</v>
      </c>
    </row>
    <row r="166" spans="1:9" ht="16.5" customHeight="1">
      <c r="A166" s="70" t="s">
        <v>33</v>
      </c>
      <c r="B166" s="11" t="s">
        <v>276</v>
      </c>
      <c r="C166" s="11"/>
      <c r="D166" s="46" t="s">
        <v>194</v>
      </c>
      <c r="E166" s="110">
        <f>E167</f>
        <v>775.4</v>
      </c>
      <c r="F166" s="186">
        <f t="shared" si="22"/>
        <v>0</v>
      </c>
      <c r="G166" s="192">
        <f t="shared" si="22"/>
        <v>0</v>
      </c>
      <c r="H166" s="110">
        <f t="shared" si="22"/>
        <v>0</v>
      </c>
      <c r="I166" s="110">
        <f t="shared" si="22"/>
        <v>0</v>
      </c>
    </row>
    <row r="167" spans="1:9" ht="17.25" customHeight="1">
      <c r="A167" s="70" t="s">
        <v>33</v>
      </c>
      <c r="B167" s="11" t="s">
        <v>278</v>
      </c>
      <c r="C167" s="11"/>
      <c r="D167" s="28" t="s">
        <v>173</v>
      </c>
      <c r="E167" s="110">
        <f>E168</f>
        <v>775.4</v>
      </c>
      <c r="F167" s="186">
        <f aca="true" t="shared" si="23" ref="F167:I168">F168</f>
        <v>0</v>
      </c>
      <c r="G167" s="192">
        <f t="shared" si="23"/>
        <v>0</v>
      </c>
      <c r="H167" s="110">
        <f t="shared" si="23"/>
        <v>0</v>
      </c>
      <c r="I167" s="110">
        <f t="shared" si="23"/>
        <v>0</v>
      </c>
    </row>
    <row r="168" spans="1:9" ht="22.5" customHeight="1">
      <c r="A168" s="70" t="s">
        <v>33</v>
      </c>
      <c r="B168" s="11" t="s">
        <v>412</v>
      </c>
      <c r="C168" s="11"/>
      <c r="D168" s="46" t="s">
        <v>444</v>
      </c>
      <c r="E168" s="110">
        <f>E169</f>
        <v>775.4</v>
      </c>
      <c r="F168" s="186">
        <f t="shared" si="23"/>
        <v>0</v>
      </c>
      <c r="G168" s="192">
        <f t="shared" si="23"/>
        <v>0</v>
      </c>
      <c r="H168" s="110">
        <f t="shared" si="23"/>
        <v>0</v>
      </c>
      <c r="I168" s="110">
        <f t="shared" si="23"/>
        <v>0</v>
      </c>
    </row>
    <row r="169" spans="1:9" ht="13.5" customHeight="1">
      <c r="A169" s="70" t="s">
        <v>33</v>
      </c>
      <c r="B169" s="11" t="s">
        <v>412</v>
      </c>
      <c r="C169" s="11" t="s">
        <v>6</v>
      </c>
      <c r="D169" s="29" t="s">
        <v>7</v>
      </c>
      <c r="E169" s="110">
        <f>ВЕД!F181</f>
        <v>775.4</v>
      </c>
      <c r="F169" s="186">
        <f>ВЕД!G181</f>
        <v>0</v>
      </c>
      <c r="G169" s="192">
        <f>ВЕД!H181</f>
        <v>0</v>
      </c>
      <c r="H169" s="110">
        <f>ВЕД!I181</f>
        <v>0</v>
      </c>
      <c r="I169" s="110">
        <f>ВЕД!J181</f>
        <v>0</v>
      </c>
    </row>
    <row r="170" spans="1:9" ht="34.5" customHeight="1">
      <c r="A170" s="67" t="s">
        <v>33</v>
      </c>
      <c r="B170" s="16" t="s">
        <v>231</v>
      </c>
      <c r="C170" s="16"/>
      <c r="D170" s="31" t="s">
        <v>375</v>
      </c>
      <c r="E170" s="141">
        <f>E171</f>
        <v>83.4</v>
      </c>
      <c r="F170" s="188">
        <f>F171</f>
        <v>0</v>
      </c>
      <c r="G170" s="194">
        <f>G171</f>
        <v>0</v>
      </c>
      <c r="H170" s="141">
        <f>H171</f>
        <v>680</v>
      </c>
      <c r="I170" s="141">
        <f>I171</f>
        <v>600</v>
      </c>
    </row>
    <row r="171" spans="1:9" ht="24" customHeight="1">
      <c r="A171" s="67" t="s">
        <v>33</v>
      </c>
      <c r="B171" s="16" t="s">
        <v>351</v>
      </c>
      <c r="C171" s="16"/>
      <c r="D171" s="31" t="s">
        <v>352</v>
      </c>
      <c r="E171" s="141">
        <f>E172+E176</f>
        <v>83.4</v>
      </c>
      <c r="F171" s="188">
        <f>F172+F176</f>
        <v>0</v>
      </c>
      <c r="G171" s="194">
        <f>G172+G176</f>
        <v>0</v>
      </c>
      <c r="H171" s="141">
        <f>H172+H176</f>
        <v>680</v>
      </c>
      <c r="I171" s="141">
        <f>I172+I176</f>
        <v>600</v>
      </c>
    </row>
    <row r="172" spans="1:9" ht="23.25" customHeight="1">
      <c r="A172" s="70" t="s">
        <v>33</v>
      </c>
      <c r="B172" s="11" t="s">
        <v>353</v>
      </c>
      <c r="C172" s="11"/>
      <c r="D172" s="40" t="s">
        <v>354</v>
      </c>
      <c r="E172" s="110">
        <f>E173</f>
        <v>83.4</v>
      </c>
      <c r="F172" s="186">
        <f>F173</f>
        <v>0</v>
      </c>
      <c r="G172" s="192">
        <f>G173</f>
        <v>0</v>
      </c>
      <c r="H172" s="110">
        <f>H173</f>
        <v>100</v>
      </c>
      <c r="I172" s="110">
        <f>I173</f>
        <v>100</v>
      </c>
    </row>
    <row r="173" spans="1:9" ht="16.5" customHeight="1">
      <c r="A173" s="70" t="s">
        <v>33</v>
      </c>
      <c r="B173" s="11" t="s">
        <v>355</v>
      </c>
      <c r="C173" s="11"/>
      <c r="D173" s="28" t="s">
        <v>173</v>
      </c>
      <c r="E173" s="110">
        <f aca="true" t="shared" si="24" ref="E173:I174">E174</f>
        <v>83.4</v>
      </c>
      <c r="F173" s="186">
        <f t="shared" si="24"/>
        <v>0</v>
      </c>
      <c r="G173" s="192">
        <f t="shared" si="24"/>
        <v>0</v>
      </c>
      <c r="H173" s="110">
        <f t="shared" si="24"/>
        <v>100</v>
      </c>
      <c r="I173" s="110">
        <f t="shared" si="24"/>
        <v>100</v>
      </c>
    </row>
    <row r="174" spans="1:9" ht="24" customHeight="1">
      <c r="A174" s="70" t="s">
        <v>33</v>
      </c>
      <c r="B174" s="11" t="s">
        <v>356</v>
      </c>
      <c r="C174" s="11"/>
      <c r="D174" s="48" t="s">
        <v>357</v>
      </c>
      <c r="E174" s="100">
        <f t="shared" si="24"/>
        <v>83.4</v>
      </c>
      <c r="F174" s="181">
        <f t="shared" si="24"/>
        <v>0</v>
      </c>
      <c r="G174" s="115">
        <f t="shared" si="24"/>
        <v>0</v>
      </c>
      <c r="H174" s="100">
        <f t="shared" si="24"/>
        <v>100</v>
      </c>
      <c r="I174" s="100">
        <f t="shared" si="24"/>
        <v>100</v>
      </c>
    </row>
    <row r="175" spans="1:9" ht="15.75" customHeight="1">
      <c r="A175" s="70" t="s">
        <v>33</v>
      </c>
      <c r="B175" s="11" t="s">
        <v>356</v>
      </c>
      <c r="C175" s="11" t="s">
        <v>40</v>
      </c>
      <c r="D175" s="29" t="s">
        <v>41</v>
      </c>
      <c r="E175" s="100">
        <f>ВЕД!F187</f>
        <v>83.4</v>
      </c>
      <c r="F175" s="181">
        <f>ВЕД!G187</f>
        <v>0</v>
      </c>
      <c r="G175" s="115">
        <f>ВЕД!H187</f>
        <v>0</v>
      </c>
      <c r="H175" s="100">
        <f>ВЕД!I187</f>
        <v>100</v>
      </c>
      <c r="I175" s="100">
        <f>ВЕД!J187</f>
        <v>100</v>
      </c>
    </row>
    <row r="176" spans="1:9" ht="15.75" customHeight="1">
      <c r="A176" s="70" t="s">
        <v>33</v>
      </c>
      <c r="B176" s="11" t="s">
        <v>395</v>
      </c>
      <c r="C176" s="11"/>
      <c r="D176" s="29" t="s">
        <v>396</v>
      </c>
      <c r="E176" s="100">
        <f aca="true" t="shared" si="25" ref="E176:I178">E177</f>
        <v>0</v>
      </c>
      <c r="F176" s="181">
        <f t="shared" si="25"/>
        <v>0</v>
      </c>
      <c r="G176" s="115">
        <f t="shared" si="25"/>
        <v>0</v>
      </c>
      <c r="H176" s="100">
        <f t="shared" si="25"/>
        <v>580</v>
      </c>
      <c r="I176" s="100">
        <f t="shared" si="25"/>
        <v>500</v>
      </c>
    </row>
    <row r="177" spans="1:9" ht="23.25" customHeight="1">
      <c r="A177" s="70" t="s">
        <v>33</v>
      </c>
      <c r="B177" s="11" t="s">
        <v>397</v>
      </c>
      <c r="C177" s="11"/>
      <c r="D177" s="29" t="s">
        <v>398</v>
      </c>
      <c r="E177" s="100">
        <f t="shared" si="25"/>
        <v>0</v>
      </c>
      <c r="F177" s="181">
        <f t="shared" si="25"/>
        <v>0</v>
      </c>
      <c r="G177" s="115">
        <f t="shared" si="25"/>
        <v>0</v>
      </c>
      <c r="H177" s="100">
        <f t="shared" si="25"/>
        <v>580</v>
      </c>
      <c r="I177" s="100">
        <f t="shared" si="25"/>
        <v>500</v>
      </c>
    </row>
    <row r="178" spans="1:9" ht="23.25" customHeight="1">
      <c r="A178" s="70" t="s">
        <v>33</v>
      </c>
      <c r="B178" s="11" t="s">
        <v>399</v>
      </c>
      <c r="C178" s="11"/>
      <c r="D178" s="48" t="s">
        <v>400</v>
      </c>
      <c r="E178" s="100">
        <f t="shared" si="25"/>
        <v>0</v>
      </c>
      <c r="F178" s="181">
        <f t="shared" si="25"/>
        <v>0</v>
      </c>
      <c r="G178" s="115">
        <f t="shared" si="25"/>
        <v>0</v>
      </c>
      <c r="H178" s="100">
        <f t="shared" si="25"/>
        <v>580</v>
      </c>
      <c r="I178" s="100">
        <f t="shared" si="25"/>
        <v>500</v>
      </c>
    </row>
    <row r="179" spans="1:9" ht="15.75" customHeight="1">
      <c r="A179" s="70" t="s">
        <v>33</v>
      </c>
      <c r="B179" s="11" t="s">
        <v>399</v>
      </c>
      <c r="C179" s="11" t="s">
        <v>40</v>
      </c>
      <c r="D179" s="29" t="s">
        <v>41</v>
      </c>
      <c r="E179" s="100">
        <f>ВЕД!F191</f>
        <v>0</v>
      </c>
      <c r="F179" s="181">
        <f>ВЕД!G191</f>
        <v>0</v>
      </c>
      <c r="G179" s="115">
        <f>ВЕД!H191</f>
        <v>0</v>
      </c>
      <c r="H179" s="100">
        <f>ВЕД!I191</f>
        <v>580</v>
      </c>
      <c r="I179" s="100">
        <f>ВЕД!J191</f>
        <v>500</v>
      </c>
    </row>
    <row r="180" spans="1:9" ht="15.75" customHeight="1">
      <c r="A180" s="67" t="s">
        <v>62</v>
      </c>
      <c r="B180" s="16"/>
      <c r="C180" s="16"/>
      <c r="D180" s="31" t="s">
        <v>64</v>
      </c>
      <c r="E180" s="101">
        <f>E181+E205+E250</f>
        <v>17756.84</v>
      </c>
      <c r="F180" s="182" t="e">
        <f>F181+F205+F250</f>
        <v>#REF!</v>
      </c>
      <c r="G180" s="191" t="e">
        <f>G181+G205+G250</f>
        <v>#REF!</v>
      </c>
      <c r="H180" s="101">
        <f>H181+H205+H250</f>
        <v>8385.7</v>
      </c>
      <c r="I180" s="101">
        <f>I181+I205+I250</f>
        <v>8471.9</v>
      </c>
    </row>
    <row r="181" spans="1:9" ht="12.75">
      <c r="A181" s="67" t="s">
        <v>63</v>
      </c>
      <c r="B181" s="16"/>
      <c r="C181" s="16"/>
      <c r="D181" s="31" t="s">
        <v>65</v>
      </c>
      <c r="E181" s="101">
        <f>E182+E197+E191</f>
        <v>496.1</v>
      </c>
      <c r="F181" s="182" t="e">
        <f>F182+F197+F191</f>
        <v>#REF!</v>
      </c>
      <c r="G181" s="191" t="e">
        <f>G182+G197+G191</f>
        <v>#REF!</v>
      </c>
      <c r="H181" s="101">
        <f>H182+H197+H191</f>
        <v>235.7</v>
      </c>
      <c r="I181" s="101">
        <f>I182+I197+I191</f>
        <v>238.89999999999998</v>
      </c>
    </row>
    <row r="182" spans="1:9" ht="33.75">
      <c r="A182" s="67" t="s">
        <v>63</v>
      </c>
      <c r="B182" s="16" t="s">
        <v>231</v>
      </c>
      <c r="C182" s="16"/>
      <c r="D182" s="31" t="s">
        <v>375</v>
      </c>
      <c r="E182" s="101">
        <f aca="true" t="shared" si="26" ref="E182:I184">E183</f>
        <v>424.5</v>
      </c>
      <c r="F182" s="182" t="e">
        <f t="shared" si="26"/>
        <v>#REF!</v>
      </c>
      <c r="G182" s="191" t="e">
        <f t="shared" si="26"/>
        <v>#REF!</v>
      </c>
      <c r="H182" s="101">
        <f t="shared" si="26"/>
        <v>135.7</v>
      </c>
      <c r="I182" s="101">
        <f t="shared" si="26"/>
        <v>135.7</v>
      </c>
    </row>
    <row r="183" spans="1:9" ht="12.75">
      <c r="A183" s="67" t="s">
        <v>63</v>
      </c>
      <c r="B183" s="16" t="s">
        <v>232</v>
      </c>
      <c r="C183" s="16"/>
      <c r="D183" s="131" t="s">
        <v>101</v>
      </c>
      <c r="E183" s="101">
        <f t="shared" si="26"/>
        <v>424.5</v>
      </c>
      <c r="F183" s="182" t="e">
        <f t="shared" si="26"/>
        <v>#REF!</v>
      </c>
      <c r="G183" s="191" t="e">
        <f t="shared" si="26"/>
        <v>#REF!</v>
      </c>
      <c r="H183" s="101">
        <f t="shared" si="26"/>
        <v>135.7</v>
      </c>
      <c r="I183" s="101">
        <f t="shared" si="26"/>
        <v>135.7</v>
      </c>
    </row>
    <row r="184" spans="1:9" ht="34.5" customHeight="1">
      <c r="A184" s="70" t="s">
        <v>63</v>
      </c>
      <c r="B184" s="11" t="s">
        <v>233</v>
      </c>
      <c r="C184" s="11"/>
      <c r="D184" s="28" t="s">
        <v>67</v>
      </c>
      <c r="E184" s="100">
        <f>E185</f>
        <v>424.5</v>
      </c>
      <c r="F184" s="181" t="e">
        <f t="shared" si="26"/>
        <v>#REF!</v>
      </c>
      <c r="G184" s="115" t="e">
        <f t="shared" si="26"/>
        <v>#REF!</v>
      </c>
      <c r="H184" s="100">
        <f t="shared" si="26"/>
        <v>135.7</v>
      </c>
      <c r="I184" s="100">
        <f t="shared" si="26"/>
        <v>135.7</v>
      </c>
    </row>
    <row r="185" spans="1:9" ht="12.75">
      <c r="A185" s="70" t="s">
        <v>63</v>
      </c>
      <c r="B185" s="11" t="s">
        <v>234</v>
      </c>
      <c r="C185" s="11"/>
      <c r="D185" s="28" t="s">
        <v>173</v>
      </c>
      <c r="E185" s="100">
        <f>E186+E188</f>
        <v>424.5</v>
      </c>
      <c r="F185" s="181" t="e">
        <f>F186+F188</f>
        <v>#REF!</v>
      </c>
      <c r="G185" s="115" t="e">
        <f>G186+G188</f>
        <v>#REF!</v>
      </c>
      <c r="H185" s="100">
        <f>H186+H188</f>
        <v>135.7</v>
      </c>
      <c r="I185" s="100">
        <f>I186+I188</f>
        <v>135.7</v>
      </c>
    </row>
    <row r="186" spans="1:9" ht="33.75">
      <c r="A186" s="70" t="s">
        <v>63</v>
      </c>
      <c r="B186" s="11" t="s">
        <v>235</v>
      </c>
      <c r="C186" s="11"/>
      <c r="D186" s="28" t="s">
        <v>102</v>
      </c>
      <c r="E186" s="100">
        <f>E187</f>
        <v>272.4</v>
      </c>
      <c r="F186" s="181" t="e">
        <f>F187</f>
        <v>#REF!</v>
      </c>
      <c r="G186" s="115" t="e">
        <f>G187</f>
        <v>#REF!</v>
      </c>
      <c r="H186" s="100">
        <f>H187</f>
        <v>0</v>
      </c>
      <c r="I186" s="100">
        <f>I187</f>
        <v>0</v>
      </c>
    </row>
    <row r="187" spans="1:9" ht="22.5">
      <c r="A187" s="70" t="s">
        <v>63</v>
      </c>
      <c r="B187" s="11" t="s">
        <v>235</v>
      </c>
      <c r="C187" s="11" t="s">
        <v>40</v>
      </c>
      <c r="D187" s="29" t="s">
        <v>41</v>
      </c>
      <c r="E187" s="100">
        <f>ВЕД!F199</f>
        <v>272.4</v>
      </c>
      <c r="F187" s="181" t="e">
        <f>ВЕД!G199</f>
        <v>#REF!</v>
      </c>
      <c r="G187" s="115" t="e">
        <f>ВЕД!H199</f>
        <v>#REF!</v>
      </c>
      <c r="H187" s="100">
        <f>ВЕД!I199</f>
        <v>0</v>
      </c>
      <c r="I187" s="100">
        <f>ВЕД!J199</f>
        <v>0</v>
      </c>
    </row>
    <row r="188" spans="1:9" ht="33" customHeight="1">
      <c r="A188" s="70" t="s">
        <v>63</v>
      </c>
      <c r="B188" s="11" t="s">
        <v>238</v>
      </c>
      <c r="C188" s="11"/>
      <c r="D188" s="50" t="s">
        <v>163</v>
      </c>
      <c r="E188" s="100">
        <f>E189+E190</f>
        <v>152.1</v>
      </c>
      <c r="F188" s="181">
        <f>F189+F190</f>
        <v>0</v>
      </c>
      <c r="G188" s="115">
        <f>G189+G190</f>
        <v>0</v>
      </c>
      <c r="H188" s="100">
        <f>H189+H190</f>
        <v>135.7</v>
      </c>
      <c r="I188" s="100">
        <f>I189+I190</f>
        <v>135.7</v>
      </c>
    </row>
    <row r="189" spans="1:9" ht="22.5">
      <c r="A189" s="70" t="s">
        <v>63</v>
      </c>
      <c r="B189" s="11" t="s">
        <v>238</v>
      </c>
      <c r="C189" s="11" t="s">
        <v>40</v>
      </c>
      <c r="D189" s="29" t="s">
        <v>343</v>
      </c>
      <c r="E189" s="100">
        <f>ВЕД!F201</f>
        <v>152.1</v>
      </c>
      <c r="F189" s="181">
        <f>ВЕД!G201</f>
        <v>0</v>
      </c>
      <c r="G189" s="115">
        <f>ВЕД!H201</f>
        <v>0</v>
      </c>
      <c r="H189" s="100">
        <f>ВЕД!I201</f>
        <v>135.7</v>
      </c>
      <c r="I189" s="100">
        <f>ВЕД!J201</f>
        <v>135.7</v>
      </c>
    </row>
    <row r="190" spans="1:9" ht="12.75">
      <c r="A190" s="70" t="s">
        <v>63</v>
      </c>
      <c r="B190" s="11" t="s">
        <v>238</v>
      </c>
      <c r="C190" s="11" t="s">
        <v>43</v>
      </c>
      <c r="D190" s="29" t="s">
        <v>44</v>
      </c>
      <c r="E190" s="100">
        <f>ВЕД!F202</f>
        <v>0</v>
      </c>
      <c r="F190" s="105">
        <f>F194+F191</f>
        <v>0</v>
      </c>
      <c r="G190" s="106">
        <f>G194+G191</f>
        <v>0</v>
      </c>
      <c r="H190" s="104"/>
      <c r="I190" s="104"/>
    </row>
    <row r="191" spans="1:9" ht="22.5" hidden="1">
      <c r="A191" s="67" t="s">
        <v>63</v>
      </c>
      <c r="B191" s="16" t="s">
        <v>174</v>
      </c>
      <c r="C191" s="11"/>
      <c r="D191" s="31" t="s">
        <v>339</v>
      </c>
      <c r="E191" s="101">
        <f>E192</f>
        <v>0</v>
      </c>
      <c r="F191" s="182">
        <f>F192</f>
        <v>0</v>
      </c>
      <c r="G191" s="191">
        <f>G192</f>
        <v>0</v>
      </c>
      <c r="H191" s="101">
        <f>H192</f>
        <v>0</v>
      </c>
      <c r="I191" s="101">
        <f>I192</f>
        <v>0</v>
      </c>
    </row>
    <row r="192" spans="1:9" ht="32.25" hidden="1">
      <c r="A192" s="67" t="s">
        <v>63</v>
      </c>
      <c r="B192" s="16" t="s">
        <v>358</v>
      </c>
      <c r="C192" s="16"/>
      <c r="D192" s="131" t="s">
        <v>369</v>
      </c>
      <c r="E192" s="101">
        <f>E193</f>
        <v>0</v>
      </c>
      <c r="F192" s="182">
        <f aca="true" t="shared" si="27" ref="F192:I193">F193</f>
        <v>0</v>
      </c>
      <c r="G192" s="191">
        <f t="shared" si="27"/>
        <v>0</v>
      </c>
      <c r="H192" s="101">
        <f t="shared" si="27"/>
        <v>0</v>
      </c>
      <c r="I192" s="101">
        <f t="shared" si="27"/>
        <v>0</v>
      </c>
    </row>
    <row r="193" spans="1:9" ht="33.75" hidden="1">
      <c r="A193" s="70" t="s">
        <v>63</v>
      </c>
      <c r="B193" s="11" t="s">
        <v>359</v>
      </c>
      <c r="C193" s="11"/>
      <c r="D193" s="29" t="s">
        <v>368</v>
      </c>
      <c r="E193" s="100">
        <f>E194</f>
        <v>0</v>
      </c>
      <c r="F193" s="181">
        <f t="shared" si="27"/>
        <v>0</v>
      </c>
      <c r="G193" s="115">
        <f t="shared" si="27"/>
        <v>0</v>
      </c>
      <c r="H193" s="100">
        <f t="shared" si="27"/>
        <v>0</v>
      </c>
      <c r="I193" s="100">
        <f t="shared" si="27"/>
        <v>0</v>
      </c>
    </row>
    <row r="194" spans="1:9" ht="17.25" customHeight="1" hidden="1">
      <c r="A194" s="70" t="s">
        <v>63</v>
      </c>
      <c r="B194" s="11" t="s">
        <v>361</v>
      </c>
      <c r="C194" s="11"/>
      <c r="D194" s="28" t="s">
        <v>173</v>
      </c>
      <c r="E194" s="100">
        <f>E195</f>
        <v>0</v>
      </c>
      <c r="F194" s="181">
        <f aca="true" t="shared" si="28" ref="F194:I195">F195</f>
        <v>0</v>
      </c>
      <c r="G194" s="115">
        <f t="shared" si="28"/>
        <v>0</v>
      </c>
      <c r="H194" s="100">
        <f t="shared" si="28"/>
        <v>0</v>
      </c>
      <c r="I194" s="100">
        <f t="shared" si="28"/>
        <v>0</v>
      </c>
    </row>
    <row r="195" spans="1:9" ht="16.5" customHeight="1" hidden="1">
      <c r="A195" s="70" t="s">
        <v>63</v>
      </c>
      <c r="B195" s="11" t="s">
        <v>362</v>
      </c>
      <c r="C195" s="11"/>
      <c r="D195" s="29" t="s">
        <v>360</v>
      </c>
      <c r="E195" s="100">
        <f>E196</f>
        <v>0</v>
      </c>
      <c r="F195" s="181">
        <f t="shared" si="28"/>
        <v>0</v>
      </c>
      <c r="G195" s="115">
        <f t="shared" si="28"/>
        <v>0</v>
      </c>
      <c r="H195" s="100">
        <f t="shared" si="28"/>
        <v>0</v>
      </c>
      <c r="I195" s="100">
        <f t="shared" si="28"/>
        <v>0</v>
      </c>
    </row>
    <row r="196" spans="1:9" ht="22.5" hidden="1">
      <c r="A196" s="70" t="s">
        <v>63</v>
      </c>
      <c r="B196" s="11" t="s">
        <v>362</v>
      </c>
      <c r="C196" s="11" t="s">
        <v>60</v>
      </c>
      <c r="D196" s="28" t="s">
        <v>279</v>
      </c>
      <c r="E196" s="100">
        <f>ВЕД!F208</f>
        <v>0</v>
      </c>
      <c r="F196" s="181">
        <f>ВЕД!G208</f>
        <v>0</v>
      </c>
      <c r="G196" s="115">
        <f>ВЕД!H208</f>
        <v>0</v>
      </c>
      <c r="H196" s="100">
        <f>ВЕД!I208</f>
        <v>0</v>
      </c>
      <c r="I196" s="100">
        <f>ВЕД!J208</f>
        <v>0</v>
      </c>
    </row>
    <row r="197" spans="1:9" ht="38.25" customHeight="1">
      <c r="A197" s="67" t="s">
        <v>63</v>
      </c>
      <c r="B197" s="16" t="s">
        <v>302</v>
      </c>
      <c r="C197" s="16"/>
      <c r="D197" s="31" t="s">
        <v>393</v>
      </c>
      <c r="E197" s="101">
        <f>E198</f>
        <v>71.6</v>
      </c>
      <c r="F197" s="182">
        <f aca="true" t="shared" si="29" ref="F197:I199">F198</f>
        <v>0</v>
      </c>
      <c r="G197" s="191">
        <f t="shared" si="29"/>
        <v>0</v>
      </c>
      <c r="H197" s="101">
        <f t="shared" si="29"/>
        <v>100</v>
      </c>
      <c r="I197" s="101">
        <f t="shared" si="29"/>
        <v>103.2</v>
      </c>
    </row>
    <row r="198" spans="1:9" ht="33.75">
      <c r="A198" s="67" t="s">
        <v>63</v>
      </c>
      <c r="B198" s="16" t="s">
        <v>303</v>
      </c>
      <c r="C198" s="16"/>
      <c r="D198" s="31" t="s">
        <v>394</v>
      </c>
      <c r="E198" s="101">
        <f>E199</f>
        <v>71.6</v>
      </c>
      <c r="F198" s="182">
        <f t="shared" si="29"/>
        <v>0</v>
      </c>
      <c r="G198" s="191">
        <f t="shared" si="29"/>
        <v>0</v>
      </c>
      <c r="H198" s="101">
        <f t="shared" si="29"/>
        <v>100</v>
      </c>
      <c r="I198" s="101">
        <f t="shared" si="29"/>
        <v>103.2</v>
      </c>
    </row>
    <row r="199" spans="1:9" ht="22.5">
      <c r="A199" s="70" t="s">
        <v>63</v>
      </c>
      <c r="B199" s="11" t="s">
        <v>304</v>
      </c>
      <c r="C199" s="11"/>
      <c r="D199" s="28" t="s">
        <v>296</v>
      </c>
      <c r="E199" s="100">
        <f>E200</f>
        <v>71.6</v>
      </c>
      <c r="F199" s="181">
        <f t="shared" si="29"/>
        <v>0</v>
      </c>
      <c r="G199" s="115">
        <f t="shared" si="29"/>
        <v>0</v>
      </c>
      <c r="H199" s="100">
        <f t="shared" si="29"/>
        <v>100</v>
      </c>
      <c r="I199" s="100">
        <f t="shared" si="29"/>
        <v>103.2</v>
      </c>
    </row>
    <row r="200" spans="1:9" ht="12.75">
      <c r="A200" s="70" t="s">
        <v>63</v>
      </c>
      <c r="B200" s="11" t="s">
        <v>305</v>
      </c>
      <c r="C200" s="11"/>
      <c r="D200" s="28" t="s">
        <v>173</v>
      </c>
      <c r="E200" s="100">
        <f>E201+E203</f>
        <v>71.6</v>
      </c>
      <c r="F200" s="181">
        <f>F201+F203</f>
        <v>0</v>
      </c>
      <c r="G200" s="115">
        <f>G201+G203</f>
        <v>0</v>
      </c>
      <c r="H200" s="100">
        <f>H201+H203</f>
        <v>100</v>
      </c>
      <c r="I200" s="100">
        <f>I201+I203</f>
        <v>103.2</v>
      </c>
    </row>
    <row r="201" spans="1:9" ht="22.5">
      <c r="A201" s="70" t="s">
        <v>63</v>
      </c>
      <c r="B201" s="11" t="s">
        <v>306</v>
      </c>
      <c r="C201" s="11"/>
      <c r="D201" s="46" t="s">
        <v>297</v>
      </c>
      <c r="E201" s="100">
        <f>E202</f>
        <v>0</v>
      </c>
      <c r="F201" s="181">
        <f>F202</f>
        <v>0</v>
      </c>
      <c r="G201" s="115">
        <f>G202</f>
        <v>0</v>
      </c>
      <c r="H201" s="100">
        <f>H202</f>
        <v>0</v>
      </c>
      <c r="I201" s="100">
        <f>I202</f>
        <v>0</v>
      </c>
    </row>
    <row r="202" spans="1:9" ht="22.5">
      <c r="A202" s="70" t="s">
        <v>63</v>
      </c>
      <c r="B202" s="11" t="s">
        <v>306</v>
      </c>
      <c r="C202" s="11" t="s">
        <v>40</v>
      </c>
      <c r="D202" s="29" t="s">
        <v>41</v>
      </c>
      <c r="E202" s="100">
        <f>ВЕД!F214</f>
        <v>0</v>
      </c>
      <c r="F202" s="181">
        <f>ВЕД!G214</f>
        <v>0</v>
      </c>
      <c r="G202" s="115">
        <f>ВЕД!H214</f>
        <v>0</v>
      </c>
      <c r="H202" s="100">
        <f>ВЕД!I214</f>
        <v>0</v>
      </c>
      <c r="I202" s="100">
        <f>ВЕД!J214</f>
        <v>0</v>
      </c>
    </row>
    <row r="203" spans="1:9" ht="12.75">
      <c r="A203" s="70" t="s">
        <v>63</v>
      </c>
      <c r="B203" s="11" t="s">
        <v>308</v>
      </c>
      <c r="C203" s="11"/>
      <c r="D203" s="46" t="s">
        <v>377</v>
      </c>
      <c r="E203" s="100">
        <f>E204</f>
        <v>71.6</v>
      </c>
      <c r="F203" s="181">
        <f>F204</f>
        <v>0</v>
      </c>
      <c r="G203" s="115">
        <f>G204</f>
        <v>0</v>
      </c>
      <c r="H203" s="100">
        <f>H204</f>
        <v>100</v>
      </c>
      <c r="I203" s="100">
        <f>I204</f>
        <v>103.2</v>
      </c>
    </row>
    <row r="204" spans="1:9" ht="18" customHeight="1">
      <c r="A204" s="70" t="s">
        <v>63</v>
      </c>
      <c r="B204" s="11" t="s">
        <v>308</v>
      </c>
      <c r="C204" s="11" t="s">
        <v>40</v>
      </c>
      <c r="D204" s="29" t="s">
        <v>41</v>
      </c>
      <c r="E204" s="100">
        <f>ВЕД!F216</f>
        <v>71.6</v>
      </c>
      <c r="F204" s="181">
        <f>ВЕД!G216</f>
        <v>0</v>
      </c>
      <c r="G204" s="115">
        <f>ВЕД!H216</f>
        <v>0</v>
      </c>
      <c r="H204" s="100">
        <f>ВЕД!I216</f>
        <v>100</v>
      </c>
      <c r="I204" s="100">
        <f>ВЕД!J216</f>
        <v>103.2</v>
      </c>
    </row>
    <row r="205" spans="1:9" ht="12.75">
      <c r="A205" s="67" t="s">
        <v>68</v>
      </c>
      <c r="B205" s="16"/>
      <c r="C205" s="16"/>
      <c r="D205" s="31" t="s">
        <v>69</v>
      </c>
      <c r="E205" s="101">
        <f>E206+E217</f>
        <v>2749.3499999999995</v>
      </c>
      <c r="F205" s="182" t="e">
        <f>F206+F217</f>
        <v>#REF!</v>
      </c>
      <c r="G205" s="191" t="e">
        <f>G206+G217</f>
        <v>#REF!</v>
      </c>
      <c r="H205" s="101">
        <f>H206+H217</f>
        <v>1400</v>
      </c>
      <c r="I205" s="101">
        <f>I206+I217</f>
        <v>2400</v>
      </c>
    </row>
    <row r="206" spans="1:9" ht="33.75">
      <c r="A206" s="67" t="s">
        <v>68</v>
      </c>
      <c r="B206" s="16" t="s">
        <v>231</v>
      </c>
      <c r="C206" s="16"/>
      <c r="D206" s="31" t="s">
        <v>156</v>
      </c>
      <c r="E206" s="101">
        <f aca="true" t="shared" si="30" ref="E206:I208">E207</f>
        <v>0</v>
      </c>
      <c r="F206" s="182" t="e">
        <f t="shared" si="30"/>
        <v>#REF!</v>
      </c>
      <c r="G206" s="191" t="e">
        <f t="shared" si="30"/>
        <v>#REF!</v>
      </c>
      <c r="H206" s="101">
        <f t="shared" si="30"/>
        <v>100</v>
      </c>
      <c r="I206" s="101">
        <f t="shared" si="30"/>
        <v>100</v>
      </c>
    </row>
    <row r="207" spans="1:9" ht="21.75">
      <c r="A207" s="67" t="s">
        <v>68</v>
      </c>
      <c r="B207" s="16" t="s">
        <v>243</v>
      </c>
      <c r="C207" s="16"/>
      <c r="D207" s="131" t="s">
        <v>108</v>
      </c>
      <c r="E207" s="101">
        <f t="shared" si="30"/>
        <v>0</v>
      </c>
      <c r="F207" s="182" t="e">
        <f t="shared" si="30"/>
        <v>#REF!</v>
      </c>
      <c r="G207" s="191" t="e">
        <f t="shared" si="30"/>
        <v>#REF!</v>
      </c>
      <c r="H207" s="101">
        <f t="shared" si="30"/>
        <v>100</v>
      </c>
      <c r="I207" s="101">
        <f t="shared" si="30"/>
        <v>100</v>
      </c>
    </row>
    <row r="208" spans="1:9" ht="22.5">
      <c r="A208" s="70" t="s">
        <v>68</v>
      </c>
      <c r="B208" s="11" t="s">
        <v>244</v>
      </c>
      <c r="C208" s="11"/>
      <c r="D208" s="48" t="s">
        <v>78</v>
      </c>
      <c r="E208" s="100">
        <f t="shared" si="30"/>
        <v>0</v>
      </c>
      <c r="F208" s="181" t="e">
        <f t="shared" si="30"/>
        <v>#REF!</v>
      </c>
      <c r="G208" s="115" t="e">
        <f t="shared" si="30"/>
        <v>#REF!</v>
      </c>
      <c r="H208" s="100">
        <f t="shared" si="30"/>
        <v>100</v>
      </c>
      <c r="I208" s="100">
        <f t="shared" si="30"/>
        <v>100</v>
      </c>
    </row>
    <row r="209" spans="1:9" ht="12.75">
      <c r="A209" s="70" t="s">
        <v>68</v>
      </c>
      <c r="B209" s="11" t="s">
        <v>245</v>
      </c>
      <c r="C209" s="11"/>
      <c r="D209" s="28" t="s">
        <v>173</v>
      </c>
      <c r="E209" s="100">
        <f>E210+E213+E215</f>
        <v>0</v>
      </c>
      <c r="F209" s="181" t="e">
        <f>F210+F213+F215</f>
        <v>#REF!</v>
      </c>
      <c r="G209" s="115" t="e">
        <f>G210+G213+G215</f>
        <v>#REF!</v>
      </c>
      <c r="H209" s="100">
        <f>H210+H213+H215</f>
        <v>100</v>
      </c>
      <c r="I209" s="100">
        <f>I210+I213+I215</f>
        <v>100</v>
      </c>
    </row>
    <row r="210" spans="1:9" ht="12.75">
      <c r="A210" s="70" t="s">
        <v>68</v>
      </c>
      <c r="B210" s="11" t="s">
        <v>391</v>
      </c>
      <c r="C210" s="11"/>
      <c r="D210" s="46" t="s">
        <v>392</v>
      </c>
      <c r="E210" s="100">
        <f>E211+E212</f>
        <v>0</v>
      </c>
      <c r="F210" s="181" t="e">
        <f>F211+F212</f>
        <v>#REF!</v>
      </c>
      <c r="G210" s="115" t="e">
        <f>G211+G212</f>
        <v>#REF!</v>
      </c>
      <c r="H210" s="100">
        <f>H211+H212</f>
        <v>0</v>
      </c>
      <c r="I210" s="100">
        <f>I211+I212</f>
        <v>0</v>
      </c>
    </row>
    <row r="211" spans="1:9" ht="17.25" customHeight="1">
      <c r="A211" s="70" t="s">
        <v>68</v>
      </c>
      <c r="B211" s="11" t="s">
        <v>391</v>
      </c>
      <c r="C211" s="11" t="s">
        <v>40</v>
      </c>
      <c r="D211" s="29" t="s">
        <v>41</v>
      </c>
      <c r="E211" s="100">
        <f>ВЕД!F223</f>
        <v>0</v>
      </c>
      <c r="F211" s="181" t="e">
        <f>ВЕД!G223</f>
        <v>#REF!</v>
      </c>
      <c r="G211" s="115" t="e">
        <f>ВЕД!H223</f>
        <v>#REF!</v>
      </c>
      <c r="H211" s="100">
        <f>ВЕД!I223</f>
        <v>0</v>
      </c>
      <c r="I211" s="100">
        <f>ВЕД!J223</f>
        <v>0</v>
      </c>
    </row>
    <row r="212" spans="1:9" ht="21.75" customHeight="1">
      <c r="A212" s="70" t="s">
        <v>68</v>
      </c>
      <c r="B212" s="11" t="s">
        <v>391</v>
      </c>
      <c r="C212" s="11" t="s">
        <v>60</v>
      </c>
      <c r="D212" s="28" t="s">
        <v>279</v>
      </c>
      <c r="E212" s="100">
        <f>ВЕД!F224</f>
        <v>0</v>
      </c>
      <c r="F212" s="181" t="e">
        <f>ВЕД!G223</f>
        <v>#REF!</v>
      </c>
      <c r="G212" s="115" t="e">
        <f>ВЕД!H223</f>
        <v>#REF!</v>
      </c>
      <c r="H212" s="100">
        <f>ВЕД!I223</f>
        <v>0</v>
      </c>
      <c r="I212" s="100">
        <f>ВЕД!J223</f>
        <v>0</v>
      </c>
    </row>
    <row r="213" spans="1:9" ht="24.75" customHeight="1">
      <c r="A213" s="70" t="s">
        <v>68</v>
      </c>
      <c r="B213" s="11" t="s">
        <v>389</v>
      </c>
      <c r="C213" s="11"/>
      <c r="D213" s="46" t="s">
        <v>390</v>
      </c>
      <c r="E213" s="100">
        <f>E214</f>
        <v>0</v>
      </c>
      <c r="F213" s="181">
        <f>F214</f>
        <v>0</v>
      </c>
      <c r="G213" s="115">
        <f>G214</f>
        <v>0</v>
      </c>
      <c r="H213" s="100">
        <f>H214</f>
        <v>100</v>
      </c>
      <c r="I213" s="100">
        <f>I214</f>
        <v>100</v>
      </c>
    </row>
    <row r="214" spans="1:9" ht="17.25" customHeight="1">
      <c r="A214" s="70" t="s">
        <v>68</v>
      </c>
      <c r="B214" s="11" t="s">
        <v>389</v>
      </c>
      <c r="C214" s="11" t="s">
        <v>40</v>
      </c>
      <c r="D214" s="29" t="s">
        <v>41</v>
      </c>
      <c r="E214" s="100">
        <f>ВЕД!F226</f>
        <v>0</v>
      </c>
      <c r="F214" s="181">
        <f>ВЕД!G226</f>
        <v>0</v>
      </c>
      <c r="G214" s="115">
        <f>ВЕД!H226</f>
        <v>0</v>
      </c>
      <c r="H214" s="100">
        <f>ВЕД!I226</f>
        <v>100</v>
      </c>
      <c r="I214" s="100">
        <f>ВЕД!J226</f>
        <v>100</v>
      </c>
    </row>
    <row r="215" spans="1:9" ht="18" customHeight="1">
      <c r="A215" s="70" t="s">
        <v>68</v>
      </c>
      <c r="B215" s="11" t="s">
        <v>411</v>
      </c>
      <c r="C215" s="11"/>
      <c r="D215" s="46" t="s">
        <v>410</v>
      </c>
      <c r="E215" s="100">
        <f>E216</f>
        <v>0</v>
      </c>
      <c r="F215" s="181">
        <f>F216</f>
        <v>0</v>
      </c>
      <c r="G215" s="115">
        <f>G216</f>
        <v>0</v>
      </c>
      <c r="H215" s="100">
        <f>H216</f>
        <v>0</v>
      </c>
      <c r="I215" s="100">
        <f>I216</f>
        <v>0</v>
      </c>
    </row>
    <row r="216" spans="1:9" ht="15.75" customHeight="1">
      <c r="A216" s="70" t="s">
        <v>68</v>
      </c>
      <c r="B216" s="11" t="s">
        <v>411</v>
      </c>
      <c r="C216" s="11" t="s">
        <v>40</v>
      </c>
      <c r="D216" s="29" t="s">
        <v>41</v>
      </c>
      <c r="E216" s="100">
        <f>ВЕД!F228</f>
        <v>0</v>
      </c>
      <c r="F216" s="181">
        <f>ВЕД!G228</f>
        <v>0</v>
      </c>
      <c r="G216" s="115">
        <f>ВЕД!H228</f>
        <v>0</v>
      </c>
      <c r="H216" s="100">
        <f>ВЕД!I228</f>
        <v>0</v>
      </c>
      <c r="I216" s="100">
        <f>ВЕД!J228</f>
        <v>0</v>
      </c>
    </row>
    <row r="217" spans="1:9" ht="22.5">
      <c r="A217" s="67" t="s">
        <v>68</v>
      </c>
      <c r="B217" s="16" t="s">
        <v>246</v>
      </c>
      <c r="C217" s="16"/>
      <c r="D217" s="31" t="s">
        <v>376</v>
      </c>
      <c r="E217" s="101">
        <f>E218</f>
        <v>2749.3499999999995</v>
      </c>
      <c r="F217" s="182" t="e">
        <f>F218</f>
        <v>#REF!</v>
      </c>
      <c r="G217" s="191" t="e">
        <f>G218</f>
        <v>#REF!</v>
      </c>
      <c r="H217" s="101">
        <f>H218</f>
        <v>1300</v>
      </c>
      <c r="I217" s="101">
        <f>I218</f>
        <v>2300</v>
      </c>
    </row>
    <row r="218" spans="1:9" ht="12.75">
      <c r="A218" s="67" t="s">
        <v>68</v>
      </c>
      <c r="B218" s="16" t="s">
        <v>247</v>
      </c>
      <c r="C218" s="16"/>
      <c r="D218" s="131" t="s">
        <v>129</v>
      </c>
      <c r="E218" s="101">
        <f>E219+E228+E238</f>
        <v>2749.3499999999995</v>
      </c>
      <c r="F218" s="182" t="e">
        <f>F219+F228+F238</f>
        <v>#REF!</v>
      </c>
      <c r="G218" s="191" t="e">
        <f>G219+G228+G238</f>
        <v>#REF!</v>
      </c>
      <c r="H218" s="101">
        <f>H219+H228+H238</f>
        <v>1300</v>
      </c>
      <c r="I218" s="101">
        <f>I219+I228+I238</f>
        <v>2300</v>
      </c>
    </row>
    <row r="219" spans="1:9" ht="22.5" hidden="1">
      <c r="A219" s="70" t="s">
        <v>68</v>
      </c>
      <c r="B219" s="11" t="s">
        <v>248</v>
      </c>
      <c r="C219" s="11"/>
      <c r="D219" s="28" t="s">
        <v>161</v>
      </c>
      <c r="E219" s="100">
        <f>E220</f>
        <v>0</v>
      </c>
      <c r="F219" s="181">
        <f>F220</f>
        <v>0</v>
      </c>
      <c r="G219" s="115">
        <f>G220</f>
        <v>0</v>
      </c>
      <c r="H219" s="100">
        <f>H220</f>
        <v>0</v>
      </c>
      <c r="I219" s="100">
        <f>I220</f>
        <v>0</v>
      </c>
    </row>
    <row r="220" spans="1:9" ht="12.75" hidden="1">
      <c r="A220" s="70" t="s">
        <v>68</v>
      </c>
      <c r="B220" s="11" t="s">
        <v>249</v>
      </c>
      <c r="C220" s="11"/>
      <c r="D220" s="28" t="s">
        <v>173</v>
      </c>
      <c r="E220" s="100">
        <f>E221+E223+E225</f>
        <v>0</v>
      </c>
      <c r="F220" s="181">
        <f>F221+F223+F225</f>
        <v>0</v>
      </c>
      <c r="G220" s="115">
        <f>G221+G223+G225</f>
        <v>0</v>
      </c>
      <c r="H220" s="100">
        <f>H221+H223+H225</f>
        <v>0</v>
      </c>
      <c r="I220" s="100">
        <f>I221+I223+I225</f>
        <v>0</v>
      </c>
    </row>
    <row r="221" spans="1:9" ht="22.5" hidden="1">
      <c r="A221" s="70" t="s">
        <v>68</v>
      </c>
      <c r="B221" s="11" t="s">
        <v>250</v>
      </c>
      <c r="C221" s="11"/>
      <c r="D221" s="83" t="s">
        <v>157</v>
      </c>
      <c r="E221" s="100">
        <f>E222</f>
        <v>0</v>
      </c>
      <c r="F221" s="181">
        <f>F222</f>
        <v>0</v>
      </c>
      <c r="G221" s="115">
        <f>G222</f>
        <v>0</v>
      </c>
      <c r="H221" s="100">
        <f>H222</f>
        <v>0</v>
      </c>
      <c r="I221" s="100">
        <f>I222</f>
        <v>0</v>
      </c>
    </row>
    <row r="222" spans="1:9" ht="21.75" customHeight="1" hidden="1">
      <c r="A222" s="70" t="s">
        <v>68</v>
      </c>
      <c r="B222" s="11" t="s">
        <v>250</v>
      </c>
      <c r="C222" s="11" t="s">
        <v>40</v>
      </c>
      <c r="D222" s="29" t="s">
        <v>343</v>
      </c>
      <c r="E222" s="100">
        <f>ВЕД!F234</f>
        <v>0</v>
      </c>
      <c r="F222" s="181">
        <f>ВЕД!G234</f>
        <v>0</v>
      </c>
      <c r="G222" s="115">
        <f>ВЕД!H234</f>
        <v>0</v>
      </c>
      <c r="H222" s="100">
        <f>ВЕД!I234</f>
        <v>0</v>
      </c>
      <c r="I222" s="100">
        <f>ВЕД!J234</f>
        <v>0</v>
      </c>
    </row>
    <row r="223" spans="1:9" ht="24.75" customHeight="1" hidden="1">
      <c r="A223" s="70" t="s">
        <v>68</v>
      </c>
      <c r="B223" s="11" t="s">
        <v>310</v>
      </c>
      <c r="C223" s="11"/>
      <c r="D223" s="46" t="s">
        <v>311</v>
      </c>
      <c r="E223" s="100">
        <f>E224</f>
        <v>0</v>
      </c>
      <c r="F223" s="181">
        <f>F224</f>
        <v>0</v>
      </c>
      <c r="G223" s="115">
        <f>G224</f>
        <v>0</v>
      </c>
      <c r="H223" s="100">
        <f>H224</f>
        <v>0</v>
      </c>
      <c r="I223" s="100">
        <f>I224</f>
        <v>0</v>
      </c>
    </row>
    <row r="224" spans="1:9" ht="22.5" customHeight="1" hidden="1">
      <c r="A224" s="70" t="s">
        <v>68</v>
      </c>
      <c r="B224" s="11" t="s">
        <v>310</v>
      </c>
      <c r="C224" s="11" t="s">
        <v>40</v>
      </c>
      <c r="D224" s="29" t="s">
        <v>343</v>
      </c>
      <c r="E224" s="100">
        <f>ВЕД!F236</f>
        <v>0</v>
      </c>
      <c r="F224" s="181">
        <f>ВЕД!G236</f>
        <v>0</v>
      </c>
      <c r="G224" s="115">
        <f>ВЕД!H236</f>
        <v>0</v>
      </c>
      <c r="H224" s="100">
        <f>ВЕД!I236</f>
        <v>0</v>
      </c>
      <c r="I224" s="100">
        <f>ВЕД!J236</f>
        <v>0</v>
      </c>
    </row>
    <row r="225" spans="1:9" ht="25.5" customHeight="1" hidden="1">
      <c r="A225" s="70" t="s">
        <v>68</v>
      </c>
      <c r="B225" s="11" t="s">
        <v>317</v>
      </c>
      <c r="C225" s="11"/>
      <c r="D225" s="28" t="s">
        <v>319</v>
      </c>
      <c r="E225" s="100">
        <f>E226</f>
        <v>0</v>
      </c>
      <c r="F225" s="181">
        <f aca="true" t="shared" si="31" ref="F225:I226">F226</f>
        <v>0</v>
      </c>
      <c r="G225" s="115">
        <f t="shared" si="31"/>
        <v>0</v>
      </c>
      <c r="H225" s="100">
        <f t="shared" si="31"/>
        <v>0</v>
      </c>
      <c r="I225" s="100">
        <f t="shared" si="31"/>
        <v>0</v>
      </c>
    </row>
    <row r="226" spans="1:9" ht="16.5" customHeight="1" hidden="1">
      <c r="A226" s="70" t="s">
        <v>68</v>
      </c>
      <c r="B226" s="11" t="s">
        <v>318</v>
      </c>
      <c r="C226" s="11"/>
      <c r="D226" s="28" t="s">
        <v>49</v>
      </c>
      <c r="E226" s="100">
        <f>E227</f>
        <v>0</v>
      </c>
      <c r="F226" s="181">
        <f t="shared" si="31"/>
        <v>0</v>
      </c>
      <c r="G226" s="115">
        <f t="shared" si="31"/>
        <v>0</v>
      </c>
      <c r="H226" s="100">
        <f t="shared" si="31"/>
        <v>0</v>
      </c>
      <c r="I226" s="100">
        <f t="shared" si="31"/>
        <v>0</v>
      </c>
    </row>
    <row r="227" spans="1:9" ht="16.5" customHeight="1" hidden="1">
      <c r="A227" s="70" t="s">
        <v>68</v>
      </c>
      <c r="B227" s="11" t="s">
        <v>318</v>
      </c>
      <c r="C227" s="11" t="s">
        <v>40</v>
      </c>
      <c r="D227" s="29" t="s">
        <v>41</v>
      </c>
      <c r="E227" s="100">
        <f>ВЕД!F239</f>
        <v>0</v>
      </c>
      <c r="F227" s="181">
        <f>ВЕД!G239</f>
        <v>0</v>
      </c>
      <c r="G227" s="115">
        <f>ВЕД!H239</f>
        <v>0</v>
      </c>
      <c r="H227" s="100">
        <f>ВЕД!I239</f>
        <v>0</v>
      </c>
      <c r="I227" s="100">
        <f>ВЕД!J239</f>
        <v>0</v>
      </c>
    </row>
    <row r="228" spans="1:9" ht="16.5" customHeight="1" hidden="1">
      <c r="A228" s="70" t="s">
        <v>68</v>
      </c>
      <c r="B228" s="11" t="s">
        <v>251</v>
      </c>
      <c r="C228" s="11"/>
      <c r="D228" s="83" t="s">
        <v>162</v>
      </c>
      <c r="E228" s="100">
        <f>E229</f>
        <v>0</v>
      </c>
      <c r="F228" s="181" t="e">
        <f>F229</f>
        <v>#REF!</v>
      </c>
      <c r="G228" s="115" t="e">
        <f>G229</f>
        <v>#REF!</v>
      </c>
      <c r="H228" s="100">
        <f>H229</f>
        <v>0</v>
      </c>
      <c r="I228" s="100">
        <f>I229</f>
        <v>0</v>
      </c>
    </row>
    <row r="229" spans="1:9" ht="12.75" hidden="1">
      <c r="A229" s="70" t="s">
        <v>68</v>
      </c>
      <c r="B229" s="11" t="s">
        <v>252</v>
      </c>
      <c r="C229" s="11"/>
      <c r="D229" s="28" t="s">
        <v>173</v>
      </c>
      <c r="E229" s="100">
        <f>E230+E232+E235</f>
        <v>0</v>
      </c>
      <c r="F229" s="181" t="e">
        <f>F230+F232+F235</f>
        <v>#REF!</v>
      </c>
      <c r="G229" s="115" t="e">
        <f>G230+G232+G235</f>
        <v>#REF!</v>
      </c>
      <c r="H229" s="100">
        <f>H230+H232+H235</f>
        <v>0</v>
      </c>
      <c r="I229" s="100">
        <f>I230+I232+I235</f>
        <v>0</v>
      </c>
    </row>
    <row r="230" spans="1:9" ht="12.75" hidden="1">
      <c r="A230" s="70" t="s">
        <v>68</v>
      </c>
      <c r="B230" s="11" t="s">
        <v>253</v>
      </c>
      <c r="C230" s="11"/>
      <c r="D230" s="48" t="s">
        <v>280</v>
      </c>
      <c r="E230" s="100">
        <f>E231</f>
        <v>0</v>
      </c>
      <c r="F230" s="181" t="e">
        <f>F231</f>
        <v>#REF!</v>
      </c>
      <c r="G230" s="115" t="e">
        <f>G231</f>
        <v>#REF!</v>
      </c>
      <c r="H230" s="100">
        <f>H231</f>
        <v>0</v>
      </c>
      <c r="I230" s="100">
        <f>I231</f>
        <v>0</v>
      </c>
    </row>
    <row r="231" spans="1:9" ht="21.75" customHeight="1" hidden="1">
      <c r="A231" s="70" t="s">
        <v>68</v>
      </c>
      <c r="B231" s="11" t="s">
        <v>253</v>
      </c>
      <c r="C231" s="11" t="s">
        <v>60</v>
      </c>
      <c r="D231" s="28" t="s">
        <v>279</v>
      </c>
      <c r="E231" s="100">
        <f>ВЕД!F243</f>
        <v>0</v>
      </c>
      <c r="F231" s="181" t="e">
        <f>ВЕД!G243</f>
        <v>#REF!</v>
      </c>
      <c r="G231" s="115" t="e">
        <f>ВЕД!H243</f>
        <v>#REF!</v>
      </c>
      <c r="H231" s="100">
        <f>ВЕД!I243</f>
        <v>0</v>
      </c>
      <c r="I231" s="100">
        <f>ВЕД!J243</f>
        <v>0</v>
      </c>
    </row>
    <row r="232" spans="1:9" ht="22.5" hidden="1">
      <c r="A232" s="70" t="s">
        <v>68</v>
      </c>
      <c r="B232" s="11" t="s">
        <v>254</v>
      </c>
      <c r="C232" s="11"/>
      <c r="D232" s="28" t="s">
        <v>166</v>
      </c>
      <c r="E232" s="100">
        <f>E233</f>
        <v>0</v>
      </c>
      <c r="F232" s="105" t="e">
        <f>F233</f>
        <v>#REF!</v>
      </c>
      <c r="G232" s="106" t="e">
        <f>G233</f>
        <v>#REF!</v>
      </c>
      <c r="H232" s="104"/>
      <c r="I232" s="104"/>
    </row>
    <row r="233" spans="1:9" ht="12.75" hidden="1">
      <c r="A233" s="70" t="s">
        <v>68</v>
      </c>
      <c r="B233" s="11" t="s">
        <v>255</v>
      </c>
      <c r="C233" s="11"/>
      <c r="D233" s="28" t="s">
        <v>49</v>
      </c>
      <c r="E233" s="100">
        <f>E234</f>
        <v>0</v>
      </c>
      <c r="F233" s="105" t="e">
        <f>ВЕД!#REF!</f>
        <v>#REF!</v>
      </c>
      <c r="G233" s="106" t="e">
        <f>ВЕД!#REF!</f>
        <v>#REF!</v>
      </c>
      <c r="H233" s="104"/>
      <c r="I233" s="104"/>
    </row>
    <row r="234" spans="1:9" ht="22.5" hidden="1">
      <c r="A234" s="70" t="s">
        <v>68</v>
      </c>
      <c r="B234" s="11" t="s">
        <v>255</v>
      </c>
      <c r="C234" s="11" t="s">
        <v>40</v>
      </c>
      <c r="D234" s="29" t="s">
        <v>41</v>
      </c>
      <c r="E234" s="100">
        <f>ВЕД!F246</f>
        <v>0</v>
      </c>
      <c r="F234" s="105" t="e">
        <f aca="true" t="shared" si="32" ref="E234:G236">F235</f>
        <v>#REF!</v>
      </c>
      <c r="G234" s="106" t="e">
        <f t="shared" si="32"/>
        <v>#REF!</v>
      </c>
      <c r="H234" s="104"/>
      <c r="I234" s="104"/>
    </row>
    <row r="235" spans="1:9" ht="22.5" hidden="1">
      <c r="A235" s="70" t="s">
        <v>68</v>
      </c>
      <c r="B235" s="11" t="s">
        <v>256</v>
      </c>
      <c r="C235" s="11"/>
      <c r="D235" s="28" t="s">
        <v>167</v>
      </c>
      <c r="E235" s="100">
        <f t="shared" si="32"/>
        <v>0</v>
      </c>
      <c r="F235" s="105" t="e">
        <f t="shared" si="32"/>
        <v>#REF!</v>
      </c>
      <c r="G235" s="106" t="e">
        <f t="shared" si="32"/>
        <v>#REF!</v>
      </c>
      <c r="H235" s="104"/>
      <c r="I235" s="104"/>
    </row>
    <row r="236" spans="1:9" ht="18" customHeight="1" hidden="1">
      <c r="A236" s="70" t="s">
        <v>68</v>
      </c>
      <c r="B236" s="11" t="s">
        <v>257</v>
      </c>
      <c r="C236" s="11"/>
      <c r="D236" s="28" t="s">
        <v>49</v>
      </c>
      <c r="E236" s="100">
        <f t="shared" si="32"/>
        <v>0</v>
      </c>
      <c r="F236" s="105" t="e">
        <f t="shared" si="32"/>
        <v>#REF!</v>
      </c>
      <c r="G236" s="106" t="e">
        <f t="shared" si="32"/>
        <v>#REF!</v>
      </c>
      <c r="H236" s="104"/>
      <c r="I236" s="104"/>
    </row>
    <row r="237" spans="1:9" ht="12.75" hidden="1">
      <c r="A237" s="70" t="s">
        <v>68</v>
      </c>
      <c r="B237" s="11" t="s">
        <v>257</v>
      </c>
      <c r="C237" s="11" t="s">
        <v>60</v>
      </c>
      <c r="D237" s="28" t="s">
        <v>61</v>
      </c>
      <c r="E237" s="100">
        <f>ВЕД!F249</f>
        <v>0</v>
      </c>
      <c r="F237" s="105" t="e">
        <f>ВЕД!#REF!</f>
        <v>#REF!</v>
      </c>
      <c r="G237" s="106" t="e">
        <f>ВЕД!#REF!</f>
        <v>#REF!</v>
      </c>
      <c r="H237" s="104"/>
      <c r="I237" s="104"/>
    </row>
    <row r="238" spans="1:9" ht="22.5">
      <c r="A238" s="70" t="s">
        <v>68</v>
      </c>
      <c r="B238" s="11" t="s">
        <v>258</v>
      </c>
      <c r="C238" s="11"/>
      <c r="D238" s="48" t="s">
        <v>263</v>
      </c>
      <c r="E238" s="100">
        <f>E242+E239+E245</f>
        <v>2749.3499999999995</v>
      </c>
      <c r="F238" s="181" t="e">
        <f>F242+F239+F245</f>
        <v>#REF!</v>
      </c>
      <c r="G238" s="115" t="e">
        <f>G242+G239+G245</f>
        <v>#REF!</v>
      </c>
      <c r="H238" s="100">
        <f>H242+H239+H245</f>
        <v>1300</v>
      </c>
      <c r="I238" s="100">
        <f>I242+I239+I245</f>
        <v>2300</v>
      </c>
    </row>
    <row r="239" spans="1:9" ht="12.75">
      <c r="A239" s="70" t="s">
        <v>68</v>
      </c>
      <c r="B239" s="11" t="s">
        <v>413</v>
      </c>
      <c r="C239" s="11"/>
      <c r="D239" s="28" t="s">
        <v>173</v>
      </c>
      <c r="E239" s="100">
        <f aca="true" t="shared" si="33" ref="E239:I240">E240</f>
        <v>237</v>
      </c>
      <c r="F239" s="181">
        <f t="shared" si="33"/>
        <v>0</v>
      </c>
      <c r="G239" s="115">
        <f t="shared" si="33"/>
        <v>0</v>
      </c>
      <c r="H239" s="100">
        <f t="shared" si="33"/>
        <v>0</v>
      </c>
      <c r="I239" s="100">
        <f t="shared" si="33"/>
        <v>0</v>
      </c>
    </row>
    <row r="240" spans="1:9" ht="22.5">
      <c r="A240" s="70" t="s">
        <v>68</v>
      </c>
      <c r="B240" s="11" t="s">
        <v>414</v>
      </c>
      <c r="C240" s="11"/>
      <c r="D240" s="46" t="s">
        <v>415</v>
      </c>
      <c r="E240" s="100">
        <f t="shared" si="33"/>
        <v>237</v>
      </c>
      <c r="F240" s="181">
        <f t="shared" si="33"/>
        <v>0</v>
      </c>
      <c r="G240" s="115">
        <f t="shared" si="33"/>
        <v>0</v>
      </c>
      <c r="H240" s="100">
        <f t="shared" si="33"/>
        <v>0</v>
      </c>
      <c r="I240" s="100">
        <f t="shared" si="33"/>
        <v>0</v>
      </c>
    </row>
    <row r="241" spans="1:9" ht="17.25" customHeight="1">
      <c r="A241" s="70" t="s">
        <v>68</v>
      </c>
      <c r="B241" s="11" t="s">
        <v>414</v>
      </c>
      <c r="C241" s="11" t="s">
        <v>40</v>
      </c>
      <c r="D241" s="29" t="s">
        <v>41</v>
      </c>
      <c r="E241" s="100">
        <f>ВЕД!F253</f>
        <v>237</v>
      </c>
      <c r="F241" s="181">
        <f>ВЕД!G253</f>
        <v>0</v>
      </c>
      <c r="G241" s="115">
        <f>ВЕД!H253</f>
        <v>0</v>
      </c>
      <c r="H241" s="100">
        <f>ВЕД!I253</f>
        <v>0</v>
      </c>
      <c r="I241" s="100">
        <f>ВЕД!J253</f>
        <v>0</v>
      </c>
    </row>
    <row r="242" spans="1:9" ht="45">
      <c r="A242" s="70" t="s">
        <v>68</v>
      </c>
      <c r="B242" s="11" t="s">
        <v>341</v>
      </c>
      <c r="C242" s="11"/>
      <c r="D242" s="28" t="s">
        <v>333</v>
      </c>
      <c r="E242" s="100">
        <f aca="true" t="shared" si="34" ref="E242:I243">E243</f>
        <v>1291.1999999999996</v>
      </c>
      <c r="F242" s="181" t="e">
        <f t="shared" si="34"/>
        <v>#REF!</v>
      </c>
      <c r="G242" s="115" t="e">
        <f t="shared" si="34"/>
        <v>#REF!</v>
      </c>
      <c r="H242" s="100">
        <f t="shared" si="34"/>
        <v>1300</v>
      </c>
      <c r="I242" s="100">
        <f t="shared" si="34"/>
        <v>2300</v>
      </c>
    </row>
    <row r="243" spans="1:9" ht="22.5">
      <c r="A243" s="70" t="s">
        <v>68</v>
      </c>
      <c r="B243" s="11" t="s">
        <v>342</v>
      </c>
      <c r="C243" s="11"/>
      <c r="D243" s="46" t="s">
        <v>334</v>
      </c>
      <c r="E243" s="100">
        <f t="shared" si="34"/>
        <v>1291.1999999999996</v>
      </c>
      <c r="F243" s="181" t="e">
        <f t="shared" si="34"/>
        <v>#REF!</v>
      </c>
      <c r="G243" s="115" t="e">
        <f t="shared" si="34"/>
        <v>#REF!</v>
      </c>
      <c r="H243" s="100">
        <f t="shared" si="34"/>
        <v>1300</v>
      </c>
      <c r="I243" s="100">
        <f t="shared" si="34"/>
        <v>2300</v>
      </c>
    </row>
    <row r="244" spans="1:9" ht="28.5" customHeight="1">
      <c r="A244" s="70" t="s">
        <v>68</v>
      </c>
      <c r="B244" s="11" t="s">
        <v>342</v>
      </c>
      <c r="C244" s="11" t="s">
        <v>40</v>
      </c>
      <c r="D244" s="29" t="s">
        <v>343</v>
      </c>
      <c r="E244" s="100">
        <f>ВЕД!F256</f>
        <v>1291.1999999999996</v>
      </c>
      <c r="F244" s="181" t="e">
        <f>ВЕД!G256</f>
        <v>#REF!</v>
      </c>
      <c r="G244" s="115" t="e">
        <f>ВЕД!H256</f>
        <v>#REF!</v>
      </c>
      <c r="H244" s="100">
        <f>ВЕД!I256</f>
        <v>1300</v>
      </c>
      <c r="I244" s="100">
        <f>ВЕД!J256</f>
        <v>2300</v>
      </c>
    </row>
    <row r="245" spans="1:9" ht="28.5" customHeight="1">
      <c r="A245" s="70" t="s">
        <v>68</v>
      </c>
      <c r="B245" s="11" t="s">
        <v>430</v>
      </c>
      <c r="C245" s="11"/>
      <c r="D245" s="28" t="s">
        <v>269</v>
      </c>
      <c r="E245" s="100">
        <f>E246+E248</f>
        <v>1221.15</v>
      </c>
      <c r="F245" s="181">
        <f>F246+F248</f>
        <v>0</v>
      </c>
      <c r="G245" s="115">
        <f>G246+G248</f>
        <v>0</v>
      </c>
      <c r="H245" s="100">
        <f>H246+H248</f>
        <v>0</v>
      </c>
      <c r="I245" s="100">
        <f>I246+I248</f>
        <v>0</v>
      </c>
    </row>
    <row r="246" spans="1:9" ht="37.5" customHeight="1">
      <c r="A246" s="70" t="s">
        <v>68</v>
      </c>
      <c r="B246" s="11" t="s">
        <v>431</v>
      </c>
      <c r="C246" s="11"/>
      <c r="D246" s="46" t="s">
        <v>433</v>
      </c>
      <c r="E246" s="100">
        <f>E247</f>
        <v>1201.15</v>
      </c>
      <c r="F246" s="181">
        <f>F247</f>
        <v>0</v>
      </c>
      <c r="G246" s="115">
        <f>G247</f>
        <v>0</v>
      </c>
      <c r="H246" s="100">
        <f>H247</f>
        <v>0</v>
      </c>
      <c r="I246" s="100">
        <f>I247</f>
        <v>0</v>
      </c>
    </row>
    <row r="247" spans="1:9" ht="28.5" customHeight="1">
      <c r="A247" s="70" t="s">
        <v>68</v>
      </c>
      <c r="B247" s="11" t="s">
        <v>431</v>
      </c>
      <c r="C247" s="11" t="s">
        <v>40</v>
      </c>
      <c r="D247" s="29" t="s">
        <v>343</v>
      </c>
      <c r="E247" s="100">
        <f>ВЕД!F259</f>
        <v>1201.15</v>
      </c>
      <c r="F247" s="181">
        <f>ВЕД!G259</f>
        <v>0</v>
      </c>
      <c r="G247" s="115">
        <f>ВЕД!H259</f>
        <v>0</v>
      </c>
      <c r="H247" s="100">
        <f>ВЕД!I259</f>
        <v>0</v>
      </c>
      <c r="I247" s="100">
        <f>ВЕД!J259</f>
        <v>0</v>
      </c>
    </row>
    <row r="248" spans="1:9" ht="48.75" customHeight="1">
      <c r="A248" s="70" t="s">
        <v>68</v>
      </c>
      <c r="B248" s="11" t="s">
        <v>432</v>
      </c>
      <c r="C248" s="11"/>
      <c r="D248" s="46" t="s">
        <v>434</v>
      </c>
      <c r="E248" s="100">
        <f>E249</f>
        <v>20</v>
      </c>
      <c r="F248" s="181">
        <f>F249</f>
        <v>0</v>
      </c>
      <c r="G248" s="115">
        <f>G249</f>
        <v>0</v>
      </c>
      <c r="H248" s="100">
        <f>H249</f>
        <v>0</v>
      </c>
      <c r="I248" s="100">
        <f>I249</f>
        <v>0</v>
      </c>
    </row>
    <row r="249" spans="1:9" ht="28.5" customHeight="1">
      <c r="A249" s="70" t="s">
        <v>68</v>
      </c>
      <c r="B249" s="11" t="s">
        <v>432</v>
      </c>
      <c r="C249" s="11" t="s">
        <v>40</v>
      </c>
      <c r="D249" s="29" t="s">
        <v>343</v>
      </c>
      <c r="E249" s="100">
        <f>ВЕД!F261</f>
        <v>20</v>
      </c>
      <c r="F249" s="181">
        <f>ВЕД!G261</f>
        <v>0</v>
      </c>
      <c r="G249" s="115">
        <f>ВЕД!H261</f>
        <v>0</v>
      </c>
      <c r="H249" s="100">
        <f>ВЕД!I261</f>
        <v>0</v>
      </c>
      <c r="I249" s="100">
        <f>ВЕД!J261</f>
        <v>0</v>
      </c>
    </row>
    <row r="250" spans="1:9" ht="12.75">
      <c r="A250" s="67" t="s">
        <v>70</v>
      </c>
      <c r="B250" s="16"/>
      <c r="C250" s="16"/>
      <c r="D250" s="31" t="s">
        <v>71</v>
      </c>
      <c r="E250" s="101">
        <f>E251+E275+E311</f>
        <v>14511.39</v>
      </c>
      <c r="F250" s="182">
        <f>F251+F275+F311</f>
        <v>0</v>
      </c>
      <c r="G250" s="191">
        <f>G251+G275+G311</f>
        <v>0</v>
      </c>
      <c r="H250" s="101">
        <f>H251+H275+H311</f>
        <v>6750</v>
      </c>
      <c r="I250" s="101">
        <f>I251+I275+I311</f>
        <v>5833</v>
      </c>
    </row>
    <row r="251" spans="1:9" ht="26.25" customHeight="1" hidden="1">
      <c r="A251" s="67" t="s">
        <v>70</v>
      </c>
      <c r="B251" s="16" t="s">
        <v>46</v>
      </c>
      <c r="C251" s="16"/>
      <c r="D251" s="31" t="s">
        <v>151</v>
      </c>
      <c r="E251" s="101">
        <f>E252+E271</f>
        <v>0</v>
      </c>
      <c r="F251" s="102">
        <f>F252+F271</f>
        <v>0</v>
      </c>
      <c r="G251" s="103">
        <f>G252+G271</f>
        <v>0</v>
      </c>
      <c r="H251" s="104"/>
      <c r="I251" s="104"/>
    </row>
    <row r="252" spans="1:9" ht="12.75" hidden="1">
      <c r="A252" s="70" t="s">
        <v>70</v>
      </c>
      <c r="B252" s="11" t="s">
        <v>73</v>
      </c>
      <c r="C252" s="11"/>
      <c r="D252" s="46" t="s">
        <v>74</v>
      </c>
      <c r="E252" s="100">
        <f aca="true" t="shared" si="35" ref="E252:G257">E253</f>
        <v>0</v>
      </c>
      <c r="F252" s="105">
        <f t="shared" si="35"/>
        <v>0</v>
      </c>
      <c r="G252" s="106">
        <f t="shared" si="35"/>
        <v>0</v>
      </c>
      <c r="H252" s="104"/>
      <c r="I252" s="104"/>
    </row>
    <row r="253" spans="1:9" ht="12.75" hidden="1">
      <c r="A253" s="70" t="s">
        <v>70</v>
      </c>
      <c r="B253" s="11" t="s">
        <v>75</v>
      </c>
      <c r="C253" s="11"/>
      <c r="D253" s="28" t="s">
        <v>49</v>
      </c>
      <c r="E253" s="100">
        <f>E254+E267</f>
        <v>0</v>
      </c>
      <c r="F253" s="105">
        <f>F254+F267</f>
        <v>0</v>
      </c>
      <c r="G253" s="106">
        <f>G254+G267</f>
        <v>0</v>
      </c>
      <c r="H253" s="104"/>
      <c r="I253" s="104"/>
    </row>
    <row r="254" spans="1:9" ht="12.75" hidden="1">
      <c r="A254" s="70" t="s">
        <v>70</v>
      </c>
      <c r="B254" s="11" t="s">
        <v>105</v>
      </c>
      <c r="C254" s="11"/>
      <c r="D254" s="28" t="s">
        <v>104</v>
      </c>
      <c r="E254" s="100">
        <f>E255+E259+E263</f>
        <v>0</v>
      </c>
      <c r="F254" s="105">
        <f>F255+F259+F263</f>
        <v>0</v>
      </c>
      <c r="G254" s="106">
        <f>G255+G259+G263</f>
        <v>0</v>
      </c>
      <c r="H254" s="104"/>
      <c r="I254" s="104"/>
    </row>
    <row r="255" spans="1:9" ht="22.5" hidden="1">
      <c r="A255" s="70" t="s">
        <v>70</v>
      </c>
      <c r="B255" s="11" t="s">
        <v>106</v>
      </c>
      <c r="C255" s="11"/>
      <c r="D255" s="28" t="s">
        <v>107</v>
      </c>
      <c r="E255" s="100">
        <f t="shared" si="35"/>
        <v>0</v>
      </c>
      <c r="F255" s="105">
        <f t="shared" si="35"/>
        <v>0</v>
      </c>
      <c r="G255" s="106">
        <f t="shared" si="35"/>
        <v>0</v>
      </c>
      <c r="H255" s="104"/>
      <c r="I255" s="104"/>
    </row>
    <row r="256" spans="1:9" ht="22.5" hidden="1">
      <c r="A256" s="70" t="s">
        <v>70</v>
      </c>
      <c r="B256" s="11" t="s">
        <v>106</v>
      </c>
      <c r="C256" s="11" t="s">
        <v>40</v>
      </c>
      <c r="D256" s="29" t="s">
        <v>41</v>
      </c>
      <c r="E256" s="100">
        <f t="shared" si="35"/>
        <v>0</v>
      </c>
      <c r="F256" s="105">
        <f t="shared" si="35"/>
        <v>0</v>
      </c>
      <c r="G256" s="106">
        <f t="shared" si="35"/>
        <v>0</v>
      </c>
      <c r="H256" s="104"/>
      <c r="I256" s="104"/>
    </row>
    <row r="257" spans="1:9" ht="22.5" hidden="1">
      <c r="A257" s="70" t="s">
        <v>70</v>
      </c>
      <c r="B257" s="11" t="s">
        <v>106</v>
      </c>
      <c r="C257" s="11" t="s">
        <v>39</v>
      </c>
      <c r="D257" s="29" t="s">
        <v>42</v>
      </c>
      <c r="E257" s="100">
        <f t="shared" si="35"/>
        <v>0</v>
      </c>
      <c r="F257" s="105">
        <f t="shared" si="35"/>
        <v>0</v>
      </c>
      <c r="G257" s="106">
        <f t="shared" si="35"/>
        <v>0</v>
      </c>
      <c r="H257" s="104"/>
      <c r="I257" s="104"/>
    </row>
    <row r="258" spans="1:9" ht="22.5" hidden="1">
      <c r="A258" s="70" t="s">
        <v>70</v>
      </c>
      <c r="B258" s="11" t="s">
        <v>106</v>
      </c>
      <c r="C258" s="11" t="s">
        <v>35</v>
      </c>
      <c r="D258" s="28" t="s">
        <v>36</v>
      </c>
      <c r="E258" s="100">
        <f>ВЕД!F270</f>
        <v>0</v>
      </c>
      <c r="F258" s="105">
        <f>ВЕД!G270</f>
        <v>0</v>
      </c>
      <c r="G258" s="106">
        <f>ВЕД!H270</f>
        <v>0</v>
      </c>
      <c r="H258" s="104"/>
      <c r="I258" s="104"/>
    </row>
    <row r="259" spans="1:9" ht="21.75" customHeight="1" hidden="1">
      <c r="A259" s="70" t="s">
        <v>70</v>
      </c>
      <c r="B259" s="11" t="s">
        <v>134</v>
      </c>
      <c r="C259" s="11"/>
      <c r="D259" s="28" t="s">
        <v>135</v>
      </c>
      <c r="E259" s="100">
        <f>E260</f>
        <v>0</v>
      </c>
      <c r="F259" s="105">
        <f aca="true" t="shared" si="36" ref="F259:G261">F260</f>
        <v>0</v>
      </c>
      <c r="G259" s="106">
        <f t="shared" si="36"/>
        <v>0</v>
      </c>
      <c r="H259" s="104"/>
      <c r="I259" s="104"/>
    </row>
    <row r="260" spans="1:9" ht="17.25" customHeight="1" hidden="1">
      <c r="A260" s="70" t="s">
        <v>70</v>
      </c>
      <c r="B260" s="11" t="s">
        <v>134</v>
      </c>
      <c r="C260" s="11" t="s">
        <v>40</v>
      </c>
      <c r="D260" s="29" t="s">
        <v>41</v>
      </c>
      <c r="E260" s="100">
        <f>E261</f>
        <v>0</v>
      </c>
      <c r="F260" s="105">
        <f t="shared" si="36"/>
        <v>0</v>
      </c>
      <c r="G260" s="106">
        <f t="shared" si="36"/>
        <v>0</v>
      </c>
      <c r="H260" s="104"/>
      <c r="I260" s="104"/>
    </row>
    <row r="261" spans="1:9" ht="22.5" hidden="1">
      <c r="A261" s="70" t="s">
        <v>70</v>
      </c>
      <c r="B261" s="11" t="s">
        <v>134</v>
      </c>
      <c r="C261" s="11" t="s">
        <v>39</v>
      </c>
      <c r="D261" s="29" t="s">
        <v>42</v>
      </c>
      <c r="E261" s="100">
        <f>E262</f>
        <v>0</v>
      </c>
      <c r="F261" s="105">
        <f t="shared" si="36"/>
        <v>0</v>
      </c>
      <c r="G261" s="106">
        <f t="shared" si="36"/>
        <v>0</v>
      </c>
      <c r="H261" s="104"/>
      <c r="I261" s="104"/>
    </row>
    <row r="262" spans="1:9" ht="22.5" hidden="1">
      <c r="A262" s="70" t="s">
        <v>70</v>
      </c>
      <c r="B262" s="11" t="s">
        <v>134</v>
      </c>
      <c r="C262" s="11" t="s">
        <v>35</v>
      </c>
      <c r="D262" s="28" t="s">
        <v>36</v>
      </c>
      <c r="E262" s="100">
        <f>ВЕД!F274</f>
        <v>0</v>
      </c>
      <c r="F262" s="105">
        <f>ВЕД!G274</f>
        <v>0</v>
      </c>
      <c r="G262" s="106">
        <f>ВЕД!H274</f>
        <v>0</v>
      </c>
      <c r="H262" s="104"/>
      <c r="I262" s="104"/>
    </row>
    <row r="263" spans="1:9" ht="12.75" hidden="1">
      <c r="A263" s="70" t="s">
        <v>70</v>
      </c>
      <c r="B263" s="11" t="s">
        <v>140</v>
      </c>
      <c r="C263" s="11"/>
      <c r="D263" s="28" t="s">
        <v>141</v>
      </c>
      <c r="E263" s="100">
        <f>E264</f>
        <v>0</v>
      </c>
      <c r="F263" s="105">
        <f aca="true" t="shared" si="37" ref="F263:G265">F264</f>
        <v>0</v>
      </c>
      <c r="G263" s="106">
        <f t="shared" si="37"/>
        <v>0</v>
      </c>
      <c r="H263" s="104"/>
      <c r="I263" s="104"/>
    </row>
    <row r="264" spans="1:9" ht="22.5" hidden="1">
      <c r="A264" s="70" t="s">
        <v>70</v>
      </c>
      <c r="B264" s="11" t="s">
        <v>140</v>
      </c>
      <c r="C264" s="11" t="s">
        <v>40</v>
      </c>
      <c r="D264" s="29" t="s">
        <v>41</v>
      </c>
      <c r="E264" s="100">
        <f>E265</f>
        <v>0</v>
      </c>
      <c r="F264" s="105">
        <f t="shared" si="37"/>
        <v>0</v>
      </c>
      <c r="G264" s="106">
        <f t="shared" si="37"/>
        <v>0</v>
      </c>
      <c r="H264" s="104"/>
      <c r="I264" s="104"/>
    </row>
    <row r="265" spans="1:9" ht="22.5" hidden="1">
      <c r="A265" s="70" t="s">
        <v>70</v>
      </c>
      <c r="B265" s="11" t="s">
        <v>140</v>
      </c>
      <c r="C265" s="11" t="s">
        <v>39</v>
      </c>
      <c r="D265" s="29" t="s">
        <v>42</v>
      </c>
      <c r="E265" s="100">
        <f>E266</f>
        <v>0</v>
      </c>
      <c r="F265" s="105">
        <f t="shared" si="37"/>
        <v>0</v>
      </c>
      <c r="G265" s="106">
        <f t="shared" si="37"/>
        <v>0</v>
      </c>
      <c r="H265" s="104"/>
      <c r="I265" s="104"/>
    </row>
    <row r="266" spans="1:9" ht="22.5" hidden="1">
      <c r="A266" s="70" t="s">
        <v>70</v>
      </c>
      <c r="B266" s="11" t="s">
        <v>140</v>
      </c>
      <c r="C266" s="11" t="s">
        <v>35</v>
      </c>
      <c r="D266" s="28" t="s">
        <v>36</v>
      </c>
      <c r="E266" s="100">
        <f>ВЕД!F278</f>
        <v>0</v>
      </c>
      <c r="F266" s="105">
        <f>ВЕД!G278</f>
        <v>0</v>
      </c>
      <c r="G266" s="106">
        <f>ВЕД!H278</f>
        <v>0</v>
      </c>
      <c r="H266" s="104"/>
      <c r="I266" s="104"/>
    </row>
    <row r="267" spans="1:9" ht="33.75" hidden="1">
      <c r="A267" s="70" t="s">
        <v>70</v>
      </c>
      <c r="B267" s="11" t="s">
        <v>159</v>
      </c>
      <c r="C267" s="11"/>
      <c r="D267" s="28" t="s">
        <v>160</v>
      </c>
      <c r="E267" s="100">
        <f aca="true" t="shared" si="38" ref="E267:G269">E268</f>
        <v>0</v>
      </c>
      <c r="F267" s="105">
        <f t="shared" si="38"/>
        <v>0</v>
      </c>
      <c r="G267" s="106">
        <f t="shared" si="38"/>
        <v>0</v>
      </c>
      <c r="H267" s="104"/>
      <c r="I267" s="104"/>
    </row>
    <row r="268" spans="1:9" ht="22.5" hidden="1">
      <c r="A268" s="70" t="s">
        <v>70</v>
      </c>
      <c r="B268" s="11" t="s">
        <v>159</v>
      </c>
      <c r="C268" s="11" t="s">
        <v>40</v>
      </c>
      <c r="D268" s="28" t="s">
        <v>41</v>
      </c>
      <c r="E268" s="100">
        <f t="shared" si="38"/>
        <v>0</v>
      </c>
      <c r="F268" s="105">
        <f t="shared" si="38"/>
        <v>0</v>
      </c>
      <c r="G268" s="106">
        <f t="shared" si="38"/>
        <v>0</v>
      </c>
      <c r="H268" s="104"/>
      <c r="I268" s="104"/>
    </row>
    <row r="269" spans="1:9" ht="22.5" hidden="1">
      <c r="A269" s="70" t="s">
        <v>70</v>
      </c>
      <c r="B269" s="11" t="s">
        <v>159</v>
      </c>
      <c r="C269" s="11" t="s">
        <v>39</v>
      </c>
      <c r="D269" s="28" t="s">
        <v>42</v>
      </c>
      <c r="E269" s="100">
        <f t="shared" si="38"/>
        <v>0</v>
      </c>
      <c r="F269" s="105">
        <f t="shared" si="38"/>
        <v>0</v>
      </c>
      <c r="G269" s="106">
        <f t="shared" si="38"/>
        <v>0</v>
      </c>
      <c r="H269" s="104"/>
      <c r="I269" s="104"/>
    </row>
    <row r="270" spans="1:9" ht="22.5" hidden="1">
      <c r="A270" s="70" t="s">
        <v>70</v>
      </c>
      <c r="B270" s="11" t="s">
        <v>159</v>
      </c>
      <c r="C270" s="11" t="s">
        <v>35</v>
      </c>
      <c r="D270" s="28" t="s">
        <v>36</v>
      </c>
      <c r="E270" s="100">
        <f>ВЕД!F282</f>
        <v>0</v>
      </c>
      <c r="F270" s="105">
        <f>ВЕД!G282</f>
        <v>0</v>
      </c>
      <c r="G270" s="106">
        <f>ВЕД!H282</f>
        <v>0</v>
      </c>
      <c r="H270" s="104"/>
      <c r="I270" s="104"/>
    </row>
    <row r="271" spans="1:9" ht="22.5" hidden="1">
      <c r="A271" s="70" t="s">
        <v>70</v>
      </c>
      <c r="B271" s="11" t="s">
        <v>138</v>
      </c>
      <c r="C271" s="11"/>
      <c r="D271" s="28" t="s">
        <v>139</v>
      </c>
      <c r="E271" s="100">
        <f>ВЕД!F283</f>
        <v>0</v>
      </c>
      <c r="F271" s="105">
        <f>ВЕД!G283</f>
        <v>0</v>
      </c>
      <c r="G271" s="106">
        <f>ВЕД!H283</f>
        <v>0</v>
      </c>
      <c r="H271" s="104"/>
      <c r="I271" s="104"/>
    </row>
    <row r="272" spans="1:9" ht="16.5" customHeight="1" hidden="1">
      <c r="A272" s="70" t="s">
        <v>70</v>
      </c>
      <c r="B272" s="11" t="s">
        <v>138</v>
      </c>
      <c r="C272" s="11" t="s">
        <v>40</v>
      </c>
      <c r="D272" s="29" t="s">
        <v>41</v>
      </c>
      <c r="E272" s="100">
        <f>ВЕД!F284</f>
        <v>0</v>
      </c>
      <c r="F272" s="105">
        <f>ВЕД!G284</f>
        <v>0</v>
      </c>
      <c r="G272" s="106">
        <f>ВЕД!H284</f>
        <v>0</v>
      </c>
      <c r="H272" s="104"/>
      <c r="I272" s="104"/>
    </row>
    <row r="273" spans="1:9" ht="15.75" customHeight="1" hidden="1">
      <c r="A273" s="70" t="s">
        <v>70</v>
      </c>
      <c r="B273" s="11" t="s">
        <v>138</v>
      </c>
      <c r="C273" s="11" t="s">
        <v>39</v>
      </c>
      <c r="D273" s="29" t="s">
        <v>42</v>
      </c>
      <c r="E273" s="100">
        <f>ВЕД!F285</f>
        <v>0</v>
      </c>
      <c r="F273" s="105">
        <f>ВЕД!G285</f>
        <v>0</v>
      </c>
      <c r="G273" s="106">
        <f>ВЕД!H285</f>
        <v>0</v>
      </c>
      <c r="H273" s="104"/>
      <c r="I273" s="104"/>
    </row>
    <row r="274" spans="1:9" ht="22.5" hidden="1">
      <c r="A274" s="70" t="s">
        <v>70</v>
      </c>
      <c r="B274" s="11" t="s">
        <v>138</v>
      </c>
      <c r="C274" s="11" t="s">
        <v>35</v>
      </c>
      <c r="D274" s="28" t="s">
        <v>36</v>
      </c>
      <c r="E274" s="100">
        <f>ВЕД!F286</f>
        <v>0</v>
      </c>
      <c r="F274" s="105">
        <f>ВЕД!G286</f>
        <v>0</v>
      </c>
      <c r="G274" s="106">
        <f>ВЕД!H286</f>
        <v>0</v>
      </c>
      <c r="H274" s="104"/>
      <c r="I274" s="104"/>
    </row>
    <row r="275" spans="1:9" ht="33.75" hidden="1">
      <c r="A275" s="67" t="s">
        <v>70</v>
      </c>
      <c r="B275" s="16" t="s">
        <v>47</v>
      </c>
      <c r="C275" s="16"/>
      <c r="D275" s="31" t="s">
        <v>152</v>
      </c>
      <c r="E275" s="101">
        <f>E276</f>
        <v>0</v>
      </c>
      <c r="F275" s="102">
        <f aca="true" t="shared" si="39" ref="F275:G277">F276</f>
        <v>0</v>
      </c>
      <c r="G275" s="103">
        <f t="shared" si="39"/>
        <v>0</v>
      </c>
      <c r="H275" s="104"/>
      <c r="I275" s="104"/>
    </row>
    <row r="276" spans="1:9" ht="33.75" hidden="1">
      <c r="A276" s="70" t="s">
        <v>70</v>
      </c>
      <c r="B276" s="11" t="s">
        <v>50</v>
      </c>
      <c r="C276" s="11"/>
      <c r="D276" s="46" t="s">
        <v>3</v>
      </c>
      <c r="E276" s="100">
        <f>E277</f>
        <v>0</v>
      </c>
      <c r="F276" s="105">
        <f t="shared" si="39"/>
        <v>0</v>
      </c>
      <c r="G276" s="106">
        <f t="shared" si="39"/>
        <v>0</v>
      </c>
      <c r="H276" s="104"/>
      <c r="I276" s="104"/>
    </row>
    <row r="277" spans="1:9" ht="12.75" hidden="1">
      <c r="A277" s="70" t="s">
        <v>70</v>
      </c>
      <c r="B277" s="11" t="s">
        <v>77</v>
      </c>
      <c r="C277" s="11"/>
      <c r="D277" s="28" t="s">
        <v>49</v>
      </c>
      <c r="E277" s="100">
        <f>E278</f>
        <v>0</v>
      </c>
      <c r="F277" s="105">
        <f t="shared" si="39"/>
        <v>0</v>
      </c>
      <c r="G277" s="106">
        <f t="shared" si="39"/>
        <v>0</v>
      </c>
      <c r="H277" s="104"/>
      <c r="I277" s="104"/>
    </row>
    <row r="278" spans="1:9" ht="12.75" hidden="1">
      <c r="A278" s="70" t="s">
        <v>70</v>
      </c>
      <c r="B278" s="11" t="s">
        <v>109</v>
      </c>
      <c r="C278" s="11"/>
      <c r="D278" s="28" t="s">
        <v>103</v>
      </c>
      <c r="E278" s="100">
        <f>E279+E283+E287+E291+E295+E299+E303+E307</f>
        <v>0</v>
      </c>
      <c r="F278" s="105">
        <f>F279+F283+F287+F291+F295+F299+F303+F307</f>
        <v>0</v>
      </c>
      <c r="G278" s="106">
        <f>G279+G283+G287+G291+G295+G299+G303+G307</f>
        <v>0</v>
      </c>
      <c r="H278" s="104"/>
      <c r="I278" s="104"/>
    </row>
    <row r="279" spans="1:9" ht="22.5" hidden="1">
      <c r="A279" s="70" t="s">
        <v>70</v>
      </c>
      <c r="B279" s="11" t="s">
        <v>110</v>
      </c>
      <c r="C279" s="11"/>
      <c r="D279" s="28" t="s">
        <v>111</v>
      </c>
      <c r="E279" s="100">
        <f>E280</f>
        <v>0</v>
      </c>
      <c r="F279" s="105">
        <f aca="true" t="shared" si="40" ref="F279:G281">F280</f>
        <v>0</v>
      </c>
      <c r="G279" s="106">
        <f t="shared" si="40"/>
        <v>0</v>
      </c>
      <c r="H279" s="104"/>
      <c r="I279" s="104"/>
    </row>
    <row r="280" spans="1:9" ht="19.5" customHeight="1" hidden="1">
      <c r="A280" s="70" t="s">
        <v>70</v>
      </c>
      <c r="B280" s="11" t="s">
        <v>110</v>
      </c>
      <c r="C280" s="11" t="s">
        <v>40</v>
      </c>
      <c r="D280" s="29" t="s">
        <v>41</v>
      </c>
      <c r="E280" s="100">
        <f>E281</f>
        <v>0</v>
      </c>
      <c r="F280" s="105">
        <f t="shared" si="40"/>
        <v>0</v>
      </c>
      <c r="G280" s="106">
        <f t="shared" si="40"/>
        <v>0</v>
      </c>
      <c r="H280" s="104"/>
      <c r="I280" s="104"/>
    </row>
    <row r="281" spans="1:9" ht="15.75" customHeight="1" hidden="1">
      <c r="A281" s="70" t="s">
        <v>70</v>
      </c>
      <c r="B281" s="11" t="s">
        <v>110</v>
      </c>
      <c r="C281" s="11" t="s">
        <v>39</v>
      </c>
      <c r="D281" s="29" t="s">
        <v>42</v>
      </c>
      <c r="E281" s="100">
        <f>E282</f>
        <v>0</v>
      </c>
      <c r="F281" s="105">
        <f t="shared" si="40"/>
        <v>0</v>
      </c>
      <c r="G281" s="106">
        <f t="shared" si="40"/>
        <v>0</v>
      </c>
      <c r="H281" s="104"/>
      <c r="I281" s="104"/>
    </row>
    <row r="282" spans="1:9" ht="22.5" hidden="1">
      <c r="A282" s="70" t="s">
        <v>70</v>
      </c>
      <c r="B282" s="11" t="s">
        <v>110</v>
      </c>
      <c r="C282" s="11" t="s">
        <v>35</v>
      </c>
      <c r="D282" s="28" t="s">
        <v>36</v>
      </c>
      <c r="E282" s="100">
        <f>ВЕД!F294</f>
        <v>0</v>
      </c>
      <c r="F282" s="105">
        <f>ВЕД!G294</f>
        <v>0</v>
      </c>
      <c r="G282" s="106">
        <f>ВЕД!H294</f>
        <v>0</v>
      </c>
      <c r="H282" s="104"/>
      <c r="I282" s="104"/>
    </row>
    <row r="283" spans="1:9" ht="12.75" hidden="1">
      <c r="A283" s="70" t="s">
        <v>70</v>
      </c>
      <c r="B283" s="11" t="s">
        <v>112</v>
      </c>
      <c r="C283" s="11"/>
      <c r="D283" s="28" t="s">
        <v>113</v>
      </c>
      <c r="E283" s="100">
        <f>E284</f>
        <v>0</v>
      </c>
      <c r="F283" s="105">
        <f aca="true" t="shared" si="41" ref="F283:G285">F284</f>
        <v>0</v>
      </c>
      <c r="G283" s="106">
        <f t="shared" si="41"/>
        <v>0</v>
      </c>
      <c r="H283" s="104"/>
      <c r="I283" s="104"/>
    </row>
    <row r="284" spans="1:9" ht="22.5" hidden="1">
      <c r="A284" s="70" t="s">
        <v>70</v>
      </c>
      <c r="B284" s="11" t="s">
        <v>112</v>
      </c>
      <c r="C284" s="11" t="s">
        <v>40</v>
      </c>
      <c r="D284" s="29" t="s">
        <v>41</v>
      </c>
      <c r="E284" s="100">
        <f>E285</f>
        <v>0</v>
      </c>
      <c r="F284" s="105">
        <f t="shared" si="41"/>
        <v>0</v>
      </c>
      <c r="G284" s="106">
        <f t="shared" si="41"/>
        <v>0</v>
      </c>
      <c r="H284" s="104"/>
      <c r="I284" s="104"/>
    </row>
    <row r="285" spans="1:9" ht="15.75" customHeight="1" hidden="1">
      <c r="A285" s="70" t="s">
        <v>70</v>
      </c>
      <c r="B285" s="11" t="s">
        <v>112</v>
      </c>
      <c r="C285" s="11" t="s">
        <v>39</v>
      </c>
      <c r="D285" s="29" t="s">
        <v>42</v>
      </c>
      <c r="E285" s="100">
        <f>E286</f>
        <v>0</v>
      </c>
      <c r="F285" s="105">
        <f t="shared" si="41"/>
        <v>0</v>
      </c>
      <c r="G285" s="106">
        <f t="shared" si="41"/>
        <v>0</v>
      </c>
      <c r="H285" s="104"/>
      <c r="I285" s="104"/>
    </row>
    <row r="286" spans="1:9" ht="22.5" hidden="1">
      <c r="A286" s="70" t="s">
        <v>70</v>
      </c>
      <c r="B286" s="11" t="s">
        <v>112</v>
      </c>
      <c r="C286" s="11" t="s">
        <v>35</v>
      </c>
      <c r="D286" s="28" t="s">
        <v>36</v>
      </c>
      <c r="E286" s="100">
        <f>ВЕД!F298</f>
        <v>0</v>
      </c>
      <c r="F286" s="105">
        <f>ВЕД!G298</f>
        <v>0</v>
      </c>
      <c r="G286" s="106">
        <f>ВЕД!H298</f>
        <v>0</v>
      </c>
      <c r="H286" s="104"/>
      <c r="I286" s="104"/>
    </row>
    <row r="287" spans="1:9" ht="22.5" hidden="1">
      <c r="A287" s="70" t="s">
        <v>70</v>
      </c>
      <c r="B287" s="11" t="s">
        <v>114</v>
      </c>
      <c r="C287" s="11"/>
      <c r="D287" s="28" t="s">
        <v>115</v>
      </c>
      <c r="E287" s="100">
        <f>E288</f>
        <v>0</v>
      </c>
      <c r="F287" s="105">
        <f aca="true" t="shared" si="42" ref="F287:G289">F288</f>
        <v>0</v>
      </c>
      <c r="G287" s="106">
        <f t="shared" si="42"/>
        <v>0</v>
      </c>
      <c r="H287" s="104"/>
      <c r="I287" s="104"/>
    </row>
    <row r="288" spans="1:9" ht="22.5" hidden="1">
      <c r="A288" s="70" t="s">
        <v>70</v>
      </c>
      <c r="B288" s="11" t="s">
        <v>114</v>
      </c>
      <c r="C288" s="11" t="s">
        <v>40</v>
      </c>
      <c r="D288" s="29" t="s">
        <v>41</v>
      </c>
      <c r="E288" s="100">
        <f>E289</f>
        <v>0</v>
      </c>
      <c r="F288" s="105">
        <f t="shared" si="42"/>
        <v>0</v>
      </c>
      <c r="G288" s="106">
        <f t="shared" si="42"/>
        <v>0</v>
      </c>
      <c r="H288" s="104"/>
      <c r="I288" s="104"/>
    </row>
    <row r="289" spans="1:9" ht="16.5" customHeight="1" hidden="1">
      <c r="A289" s="70" t="s">
        <v>70</v>
      </c>
      <c r="B289" s="11" t="s">
        <v>114</v>
      </c>
      <c r="C289" s="11" t="s">
        <v>39</v>
      </c>
      <c r="D289" s="29" t="s">
        <v>42</v>
      </c>
      <c r="E289" s="100">
        <f>E290</f>
        <v>0</v>
      </c>
      <c r="F289" s="105">
        <f t="shared" si="42"/>
        <v>0</v>
      </c>
      <c r="G289" s="106">
        <f t="shared" si="42"/>
        <v>0</v>
      </c>
      <c r="H289" s="104"/>
      <c r="I289" s="104"/>
    </row>
    <row r="290" spans="1:9" ht="22.5" hidden="1">
      <c r="A290" s="70" t="s">
        <v>70</v>
      </c>
      <c r="B290" s="11" t="s">
        <v>114</v>
      </c>
      <c r="C290" s="11" t="s">
        <v>35</v>
      </c>
      <c r="D290" s="28" t="s">
        <v>36</v>
      </c>
      <c r="E290" s="100">
        <f>ВЕД!F302</f>
        <v>0</v>
      </c>
      <c r="F290" s="105">
        <f>ВЕД!G302</f>
        <v>0</v>
      </c>
      <c r="G290" s="106">
        <f>ВЕД!H302</f>
        <v>0</v>
      </c>
      <c r="H290" s="104"/>
      <c r="I290" s="104"/>
    </row>
    <row r="291" spans="1:9" ht="22.5" hidden="1">
      <c r="A291" s="70" t="s">
        <v>70</v>
      </c>
      <c r="B291" s="11" t="s">
        <v>116</v>
      </c>
      <c r="C291" s="11"/>
      <c r="D291" s="28" t="s">
        <v>117</v>
      </c>
      <c r="E291" s="100">
        <f>E292</f>
        <v>0</v>
      </c>
      <c r="F291" s="105">
        <f aca="true" t="shared" si="43" ref="F291:G293">F292</f>
        <v>0</v>
      </c>
      <c r="G291" s="106">
        <f t="shared" si="43"/>
        <v>0</v>
      </c>
      <c r="H291" s="104"/>
      <c r="I291" s="104"/>
    </row>
    <row r="292" spans="1:9" ht="22.5" hidden="1">
      <c r="A292" s="70" t="s">
        <v>70</v>
      </c>
      <c r="B292" s="11" t="s">
        <v>116</v>
      </c>
      <c r="C292" s="11" t="s">
        <v>40</v>
      </c>
      <c r="D292" s="29" t="s">
        <v>41</v>
      </c>
      <c r="E292" s="100">
        <f>E293</f>
        <v>0</v>
      </c>
      <c r="F292" s="105">
        <f t="shared" si="43"/>
        <v>0</v>
      </c>
      <c r="G292" s="106">
        <f t="shared" si="43"/>
        <v>0</v>
      </c>
      <c r="H292" s="104"/>
      <c r="I292" s="104"/>
    </row>
    <row r="293" spans="1:9" ht="22.5" hidden="1">
      <c r="A293" s="70" t="s">
        <v>70</v>
      </c>
      <c r="B293" s="11" t="s">
        <v>116</v>
      </c>
      <c r="C293" s="11" t="s">
        <v>39</v>
      </c>
      <c r="D293" s="29" t="s">
        <v>42</v>
      </c>
      <c r="E293" s="100">
        <f>E294</f>
        <v>0</v>
      </c>
      <c r="F293" s="105">
        <f t="shared" si="43"/>
        <v>0</v>
      </c>
      <c r="G293" s="106">
        <f t="shared" si="43"/>
        <v>0</v>
      </c>
      <c r="H293" s="104"/>
      <c r="I293" s="104"/>
    </row>
    <row r="294" spans="1:9" ht="22.5" hidden="1">
      <c r="A294" s="70" t="s">
        <v>70</v>
      </c>
      <c r="B294" s="11" t="s">
        <v>116</v>
      </c>
      <c r="C294" s="11" t="s">
        <v>35</v>
      </c>
      <c r="D294" s="28" t="s">
        <v>36</v>
      </c>
      <c r="E294" s="100">
        <f>ВЕД!F306</f>
        <v>0</v>
      </c>
      <c r="F294" s="105">
        <f>ВЕД!G306</f>
        <v>0</v>
      </c>
      <c r="G294" s="106">
        <f>ВЕД!H306</f>
        <v>0</v>
      </c>
      <c r="H294" s="104"/>
      <c r="I294" s="104"/>
    </row>
    <row r="295" spans="1:9" ht="22.5" hidden="1">
      <c r="A295" s="70" t="s">
        <v>70</v>
      </c>
      <c r="B295" s="11" t="s">
        <v>118</v>
      </c>
      <c r="C295" s="11"/>
      <c r="D295" s="28" t="s">
        <v>119</v>
      </c>
      <c r="E295" s="100">
        <f>E296</f>
        <v>0</v>
      </c>
      <c r="F295" s="105">
        <f aca="true" t="shared" si="44" ref="F295:G297">F296</f>
        <v>0</v>
      </c>
      <c r="G295" s="106">
        <f t="shared" si="44"/>
        <v>0</v>
      </c>
      <c r="H295" s="104"/>
      <c r="I295" s="104"/>
    </row>
    <row r="296" spans="1:9" ht="22.5" hidden="1">
      <c r="A296" s="70" t="s">
        <v>70</v>
      </c>
      <c r="B296" s="11" t="s">
        <v>118</v>
      </c>
      <c r="C296" s="11" t="s">
        <v>40</v>
      </c>
      <c r="D296" s="29" t="s">
        <v>41</v>
      </c>
      <c r="E296" s="100">
        <f>E297</f>
        <v>0</v>
      </c>
      <c r="F296" s="105">
        <f t="shared" si="44"/>
        <v>0</v>
      </c>
      <c r="G296" s="106">
        <f t="shared" si="44"/>
        <v>0</v>
      </c>
      <c r="H296" s="104"/>
      <c r="I296" s="104"/>
    </row>
    <row r="297" spans="1:9" ht="16.5" customHeight="1" hidden="1">
      <c r="A297" s="70" t="s">
        <v>70</v>
      </c>
      <c r="B297" s="11" t="s">
        <v>118</v>
      </c>
      <c r="C297" s="11" t="s">
        <v>39</v>
      </c>
      <c r="D297" s="29" t="s">
        <v>42</v>
      </c>
      <c r="E297" s="100">
        <f>E298</f>
        <v>0</v>
      </c>
      <c r="F297" s="105">
        <f t="shared" si="44"/>
        <v>0</v>
      </c>
      <c r="G297" s="106">
        <f t="shared" si="44"/>
        <v>0</v>
      </c>
      <c r="H297" s="104"/>
      <c r="I297" s="104"/>
    </row>
    <row r="298" spans="1:9" ht="22.5" hidden="1">
      <c r="A298" s="70" t="s">
        <v>70</v>
      </c>
      <c r="B298" s="11" t="s">
        <v>118</v>
      </c>
      <c r="C298" s="11" t="s">
        <v>35</v>
      </c>
      <c r="D298" s="28" t="s">
        <v>36</v>
      </c>
      <c r="E298" s="100">
        <f>ВЕД!F310</f>
        <v>0</v>
      </c>
      <c r="F298" s="105">
        <f>ВЕД!G310</f>
        <v>0</v>
      </c>
      <c r="G298" s="106">
        <f>ВЕД!H310</f>
        <v>0</v>
      </c>
      <c r="H298" s="104"/>
      <c r="I298" s="104"/>
    </row>
    <row r="299" spans="1:9" ht="22.5" hidden="1">
      <c r="A299" s="70" t="s">
        <v>70</v>
      </c>
      <c r="B299" s="11" t="s">
        <v>120</v>
      </c>
      <c r="C299" s="11"/>
      <c r="D299" s="28" t="s">
        <v>121</v>
      </c>
      <c r="E299" s="100">
        <f>E300</f>
        <v>0</v>
      </c>
      <c r="F299" s="105">
        <f aca="true" t="shared" si="45" ref="F299:G301">F300</f>
        <v>0</v>
      </c>
      <c r="G299" s="106">
        <f t="shared" si="45"/>
        <v>0</v>
      </c>
      <c r="H299" s="104"/>
      <c r="I299" s="104"/>
    </row>
    <row r="300" spans="1:9" ht="22.5" hidden="1">
      <c r="A300" s="70" t="s">
        <v>70</v>
      </c>
      <c r="B300" s="11" t="s">
        <v>120</v>
      </c>
      <c r="C300" s="11" t="s">
        <v>40</v>
      </c>
      <c r="D300" s="29" t="s">
        <v>41</v>
      </c>
      <c r="E300" s="100">
        <f>E301</f>
        <v>0</v>
      </c>
      <c r="F300" s="105">
        <f t="shared" si="45"/>
        <v>0</v>
      </c>
      <c r="G300" s="106">
        <f t="shared" si="45"/>
        <v>0</v>
      </c>
      <c r="H300" s="104"/>
      <c r="I300" s="104"/>
    </row>
    <row r="301" spans="1:9" ht="16.5" customHeight="1" hidden="1">
      <c r="A301" s="70" t="s">
        <v>70</v>
      </c>
      <c r="B301" s="11" t="s">
        <v>120</v>
      </c>
      <c r="C301" s="11" t="s">
        <v>39</v>
      </c>
      <c r="D301" s="29" t="s">
        <v>42</v>
      </c>
      <c r="E301" s="100">
        <f>E302</f>
        <v>0</v>
      </c>
      <c r="F301" s="105">
        <f t="shared" si="45"/>
        <v>0</v>
      </c>
      <c r="G301" s="106">
        <f t="shared" si="45"/>
        <v>0</v>
      </c>
      <c r="H301" s="104"/>
      <c r="I301" s="104"/>
    </row>
    <row r="302" spans="1:9" ht="22.5" hidden="1">
      <c r="A302" s="70" t="s">
        <v>70</v>
      </c>
      <c r="B302" s="11" t="s">
        <v>120</v>
      </c>
      <c r="C302" s="11" t="s">
        <v>35</v>
      </c>
      <c r="D302" s="28" t="s">
        <v>36</v>
      </c>
      <c r="E302" s="100">
        <f>ВЕД!F314</f>
        <v>0</v>
      </c>
      <c r="F302" s="105">
        <f>ВЕД!G314</f>
        <v>0</v>
      </c>
      <c r="G302" s="106">
        <f>ВЕД!H314</f>
        <v>0</v>
      </c>
      <c r="H302" s="104"/>
      <c r="I302" s="104"/>
    </row>
    <row r="303" spans="1:9" ht="22.5" hidden="1">
      <c r="A303" s="70" t="s">
        <v>70</v>
      </c>
      <c r="B303" s="11" t="s">
        <v>122</v>
      </c>
      <c r="C303" s="11"/>
      <c r="D303" s="28" t="s">
        <v>123</v>
      </c>
      <c r="E303" s="100">
        <f>E304</f>
        <v>0</v>
      </c>
      <c r="F303" s="105">
        <f aca="true" t="shared" si="46" ref="F303:G305">F304</f>
        <v>0</v>
      </c>
      <c r="G303" s="106">
        <f t="shared" si="46"/>
        <v>0</v>
      </c>
      <c r="H303" s="104"/>
      <c r="I303" s="104"/>
    </row>
    <row r="304" spans="1:9" ht="22.5" hidden="1">
      <c r="A304" s="70" t="s">
        <v>70</v>
      </c>
      <c r="B304" s="11" t="s">
        <v>122</v>
      </c>
      <c r="C304" s="11" t="s">
        <v>40</v>
      </c>
      <c r="D304" s="29" t="s">
        <v>41</v>
      </c>
      <c r="E304" s="100">
        <f>E305</f>
        <v>0</v>
      </c>
      <c r="F304" s="105">
        <f t="shared" si="46"/>
        <v>0</v>
      </c>
      <c r="G304" s="106">
        <f t="shared" si="46"/>
        <v>0</v>
      </c>
      <c r="H304" s="104"/>
      <c r="I304" s="104"/>
    </row>
    <row r="305" spans="1:9" ht="18.75" customHeight="1" hidden="1">
      <c r="A305" s="70" t="s">
        <v>70</v>
      </c>
      <c r="B305" s="11" t="s">
        <v>122</v>
      </c>
      <c r="C305" s="11" t="s">
        <v>39</v>
      </c>
      <c r="D305" s="29" t="s">
        <v>42</v>
      </c>
      <c r="E305" s="100">
        <f>E306</f>
        <v>0</v>
      </c>
      <c r="F305" s="105">
        <f t="shared" si="46"/>
        <v>0</v>
      </c>
      <c r="G305" s="106">
        <f t="shared" si="46"/>
        <v>0</v>
      </c>
      <c r="H305" s="104"/>
      <c r="I305" s="104"/>
    </row>
    <row r="306" spans="1:9" ht="22.5" hidden="1">
      <c r="A306" s="70" t="s">
        <v>70</v>
      </c>
      <c r="B306" s="11" t="s">
        <v>122</v>
      </c>
      <c r="C306" s="11" t="s">
        <v>35</v>
      </c>
      <c r="D306" s="28" t="s">
        <v>36</v>
      </c>
      <c r="E306" s="100">
        <f>ВЕД!F318</f>
        <v>0</v>
      </c>
      <c r="F306" s="105">
        <f>ВЕД!G318</f>
        <v>0</v>
      </c>
      <c r="G306" s="106">
        <f>ВЕД!H318</f>
        <v>0</v>
      </c>
      <c r="H306" s="104"/>
      <c r="I306" s="104"/>
    </row>
    <row r="307" spans="1:9" ht="22.5" hidden="1">
      <c r="A307" s="70" t="s">
        <v>70</v>
      </c>
      <c r="B307" s="11" t="s">
        <v>124</v>
      </c>
      <c r="C307" s="11"/>
      <c r="D307" s="28" t="s">
        <v>4</v>
      </c>
      <c r="E307" s="100">
        <f aca="true" t="shared" si="47" ref="E307:G309">E308</f>
        <v>0</v>
      </c>
      <c r="F307" s="105">
        <f t="shared" si="47"/>
        <v>0</v>
      </c>
      <c r="G307" s="106">
        <f t="shared" si="47"/>
        <v>0</v>
      </c>
      <c r="H307" s="104"/>
      <c r="I307" s="104"/>
    </row>
    <row r="308" spans="1:9" ht="22.5" hidden="1">
      <c r="A308" s="70" t="s">
        <v>70</v>
      </c>
      <c r="B308" s="11" t="s">
        <v>124</v>
      </c>
      <c r="C308" s="11" t="s">
        <v>40</v>
      </c>
      <c r="D308" s="29" t="s">
        <v>41</v>
      </c>
      <c r="E308" s="100">
        <f t="shared" si="47"/>
        <v>0</v>
      </c>
      <c r="F308" s="105">
        <f t="shared" si="47"/>
        <v>0</v>
      </c>
      <c r="G308" s="106">
        <f t="shared" si="47"/>
        <v>0</v>
      </c>
      <c r="H308" s="104"/>
      <c r="I308" s="104"/>
    </row>
    <row r="309" spans="1:9" ht="19.5" customHeight="1" hidden="1">
      <c r="A309" s="70" t="s">
        <v>70</v>
      </c>
      <c r="B309" s="11" t="s">
        <v>124</v>
      </c>
      <c r="C309" s="11" t="s">
        <v>39</v>
      </c>
      <c r="D309" s="29" t="s">
        <v>42</v>
      </c>
      <c r="E309" s="100">
        <f t="shared" si="47"/>
        <v>0</v>
      </c>
      <c r="F309" s="105">
        <f t="shared" si="47"/>
        <v>0</v>
      </c>
      <c r="G309" s="106">
        <f t="shared" si="47"/>
        <v>0</v>
      </c>
      <c r="H309" s="104"/>
      <c r="I309" s="104"/>
    </row>
    <row r="310" spans="1:9" ht="22.5" hidden="1">
      <c r="A310" s="70" t="s">
        <v>70</v>
      </c>
      <c r="B310" s="11" t="s">
        <v>124</v>
      </c>
      <c r="C310" s="11" t="s">
        <v>35</v>
      </c>
      <c r="D310" s="28" t="s">
        <v>36</v>
      </c>
      <c r="E310" s="100">
        <f>ВЕД!F322</f>
        <v>0</v>
      </c>
      <c r="F310" s="105">
        <f>ВЕД!G322</f>
        <v>0</v>
      </c>
      <c r="G310" s="106">
        <f>ВЕД!H322</f>
        <v>0</v>
      </c>
      <c r="H310" s="104"/>
      <c r="I310" s="104"/>
    </row>
    <row r="311" spans="1:9" ht="33.75">
      <c r="A311" s="67" t="s">
        <v>70</v>
      </c>
      <c r="B311" s="16" t="s">
        <v>231</v>
      </c>
      <c r="C311" s="16"/>
      <c r="D311" s="31" t="s">
        <v>375</v>
      </c>
      <c r="E311" s="101">
        <f>E312+E328+E344</f>
        <v>14511.39</v>
      </c>
      <c r="F311" s="182">
        <f>F312+F328+F344</f>
        <v>0</v>
      </c>
      <c r="G311" s="191">
        <f>G312+G328+G344</f>
        <v>0</v>
      </c>
      <c r="H311" s="101">
        <f>H312+H328+H344</f>
        <v>6750</v>
      </c>
      <c r="I311" s="101">
        <f>I312+I328+I344</f>
        <v>5833</v>
      </c>
    </row>
    <row r="312" spans="1:9" ht="21.75">
      <c r="A312" s="67" t="s">
        <v>70</v>
      </c>
      <c r="B312" s="16" t="s">
        <v>243</v>
      </c>
      <c r="C312" s="16"/>
      <c r="D312" s="131" t="s">
        <v>108</v>
      </c>
      <c r="E312" s="101">
        <f>E313+E323</f>
        <v>7671</v>
      </c>
      <c r="F312" s="182">
        <f>F313+F323</f>
        <v>0</v>
      </c>
      <c r="G312" s="191">
        <f>G313+G323</f>
        <v>0</v>
      </c>
      <c r="H312" s="101">
        <f>H313+H323</f>
        <v>4450</v>
      </c>
      <c r="I312" s="101">
        <f>I313+I323</f>
        <v>4453</v>
      </c>
    </row>
    <row r="313" spans="1:9" ht="22.5">
      <c r="A313" s="70" t="s">
        <v>70</v>
      </c>
      <c r="B313" s="11" t="s">
        <v>244</v>
      </c>
      <c r="C313" s="11"/>
      <c r="D313" s="28" t="s">
        <v>78</v>
      </c>
      <c r="E313" s="100">
        <f>E314</f>
        <v>2396.7</v>
      </c>
      <c r="F313" s="181">
        <f>F314</f>
        <v>0</v>
      </c>
      <c r="G313" s="115">
        <f>G314</f>
        <v>0</v>
      </c>
      <c r="H313" s="100">
        <f>H314</f>
        <v>2100</v>
      </c>
      <c r="I313" s="100">
        <f>I314</f>
        <v>2100</v>
      </c>
    </row>
    <row r="314" spans="1:9" ht="12.75">
      <c r="A314" s="70" t="s">
        <v>70</v>
      </c>
      <c r="B314" s="11" t="s">
        <v>245</v>
      </c>
      <c r="C314" s="11"/>
      <c r="D314" s="28" t="s">
        <v>173</v>
      </c>
      <c r="E314" s="100">
        <f>E315+E317+E320</f>
        <v>2396.7</v>
      </c>
      <c r="F314" s="181">
        <f>F315+F317+F320</f>
        <v>0</v>
      </c>
      <c r="G314" s="115">
        <f>G315+G317+G320</f>
        <v>0</v>
      </c>
      <c r="H314" s="100">
        <f>H315+H317+H320</f>
        <v>2100</v>
      </c>
      <c r="I314" s="100">
        <f>I315+I317+I320</f>
        <v>2100</v>
      </c>
    </row>
    <row r="315" spans="1:9" ht="22.5">
      <c r="A315" s="70" t="s">
        <v>70</v>
      </c>
      <c r="B315" s="11" t="s">
        <v>259</v>
      </c>
      <c r="C315" s="11"/>
      <c r="D315" s="46" t="s">
        <v>79</v>
      </c>
      <c r="E315" s="100">
        <f>E316</f>
        <v>2396.7</v>
      </c>
      <c r="F315" s="181">
        <f>F316</f>
        <v>0</v>
      </c>
      <c r="G315" s="115">
        <f>G316</f>
        <v>0</v>
      </c>
      <c r="H315" s="100">
        <f>H316</f>
        <v>2100</v>
      </c>
      <c r="I315" s="100">
        <f>I316</f>
        <v>2100</v>
      </c>
    </row>
    <row r="316" spans="1:9" ht="22.5" customHeight="1">
      <c r="A316" s="70" t="s">
        <v>70</v>
      </c>
      <c r="B316" s="11" t="s">
        <v>259</v>
      </c>
      <c r="C316" s="11" t="s">
        <v>40</v>
      </c>
      <c r="D316" s="29" t="s">
        <v>343</v>
      </c>
      <c r="E316" s="100">
        <f>ВЕД!F328</f>
        <v>2396.7</v>
      </c>
      <c r="F316" s="181">
        <f>ВЕД!G328</f>
        <v>0</v>
      </c>
      <c r="G316" s="115">
        <f>ВЕД!H328</f>
        <v>0</v>
      </c>
      <c r="H316" s="100">
        <f>ВЕД!I328</f>
        <v>2100</v>
      </c>
      <c r="I316" s="100">
        <f>ВЕД!J328</f>
        <v>2100</v>
      </c>
    </row>
    <row r="317" spans="1:9" ht="22.5" hidden="1">
      <c r="A317" s="70" t="s">
        <v>70</v>
      </c>
      <c r="B317" s="11" t="s">
        <v>260</v>
      </c>
      <c r="C317" s="11"/>
      <c r="D317" s="46" t="s">
        <v>128</v>
      </c>
      <c r="E317" s="100">
        <f>E318+E319</f>
        <v>0</v>
      </c>
      <c r="F317" s="181">
        <f>F318+F319</f>
        <v>0</v>
      </c>
      <c r="G317" s="115">
        <f>G318+G319</f>
        <v>0</v>
      </c>
      <c r="H317" s="100">
        <f>H318+H319</f>
        <v>0</v>
      </c>
      <c r="I317" s="100">
        <f>I318+I319</f>
        <v>0</v>
      </c>
    </row>
    <row r="318" spans="1:9" ht="23.25" customHeight="1" hidden="1">
      <c r="A318" s="70" t="s">
        <v>70</v>
      </c>
      <c r="B318" s="11" t="s">
        <v>260</v>
      </c>
      <c r="C318" s="11" t="s">
        <v>40</v>
      </c>
      <c r="D318" s="29" t="s">
        <v>343</v>
      </c>
      <c r="E318" s="100">
        <f>ВЕД!F330</f>
        <v>0</v>
      </c>
      <c r="F318" s="181">
        <f>ВЕД!G330</f>
        <v>0</v>
      </c>
      <c r="G318" s="115">
        <f>ВЕД!H330</f>
        <v>0</v>
      </c>
      <c r="H318" s="100">
        <f>ВЕД!I330</f>
        <v>0</v>
      </c>
      <c r="I318" s="100">
        <f>ВЕД!J330</f>
        <v>0</v>
      </c>
    </row>
    <row r="319" spans="1:9" ht="12.75" hidden="1">
      <c r="A319" s="70" t="s">
        <v>70</v>
      </c>
      <c r="B319" s="11" t="s">
        <v>260</v>
      </c>
      <c r="C319" s="11" t="s">
        <v>43</v>
      </c>
      <c r="D319" s="63" t="s">
        <v>127</v>
      </c>
      <c r="E319" s="100">
        <f>ВЕД!F331</f>
        <v>0</v>
      </c>
      <c r="F319" s="181">
        <f>ВЕД!G331</f>
        <v>0</v>
      </c>
      <c r="G319" s="115">
        <f>ВЕД!H331</f>
        <v>0</v>
      </c>
      <c r="H319" s="100">
        <f>ВЕД!I331</f>
        <v>0</v>
      </c>
      <c r="I319" s="100">
        <f>ВЕД!J331</f>
        <v>0</v>
      </c>
    </row>
    <row r="320" spans="1:9" ht="22.5" hidden="1">
      <c r="A320" s="70" t="s">
        <v>70</v>
      </c>
      <c r="B320" s="11" t="s">
        <v>285</v>
      </c>
      <c r="C320" s="11"/>
      <c r="D320" s="63" t="s">
        <v>287</v>
      </c>
      <c r="E320" s="100">
        <f>E321</f>
        <v>0</v>
      </c>
      <c r="F320" s="181">
        <f aca="true" t="shared" si="48" ref="F320:I321">F321</f>
        <v>0</v>
      </c>
      <c r="G320" s="115">
        <f t="shared" si="48"/>
        <v>0</v>
      </c>
      <c r="H320" s="100">
        <f t="shared" si="48"/>
        <v>0</v>
      </c>
      <c r="I320" s="100">
        <f t="shared" si="48"/>
        <v>0</v>
      </c>
    </row>
    <row r="321" spans="1:9" ht="12.75" hidden="1">
      <c r="A321" s="70" t="s">
        <v>70</v>
      </c>
      <c r="B321" s="11" t="s">
        <v>286</v>
      </c>
      <c r="C321" s="11"/>
      <c r="D321" s="28" t="s">
        <v>49</v>
      </c>
      <c r="E321" s="100">
        <f>E322</f>
        <v>0</v>
      </c>
      <c r="F321" s="181">
        <f t="shared" si="48"/>
        <v>0</v>
      </c>
      <c r="G321" s="115">
        <f t="shared" si="48"/>
        <v>0</v>
      </c>
      <c r="H321" s="100">
        <f t="shared" si="48"/>
        <v>0</v>
      </c>
      <c r="I321" s="100">
        <f t="shared" si="48"/>
        <v>0</v>
      </c>
    </row>
    <row r="322" spans="1:9" ht="22.5" hidden="1">
      <c r="A322" s="70" t="s">
        <v>70</v>
      </c>
      <c r="B322" s="11" t="s">
        <v>286</v>
      </c>
      <c r="C322" s="11" t="s">
        <v>40</v>
      </c>
      <c r="D322" s="29" t="s">
        <v>41</v>
      </c>
      <c r="E322" s="100">
        <f>ВЕД!F334</f>
        <v>0</v>
      </c>
      <c r="F322" s="181">
        <f>ВЕД!G334</f>
        <v>0</v>
      </c>
      <c r="G322" s="115">
        <f>ВЕД!H334</f>
        <v>0</v>
      </c>
      <c r="H322" s="100">
        <f>ВЕД!I334</f>
        <v>0</v>
      </c>
      <c r="I322" s="100">
        <f>ВЕД!J334</f>
        <v>0</v>
      </c>
    </row>
    <row r="323" spans="1:9" ht="22.5">
      <c r="A323" s="70" t="s">
        <v>70</v>
      </c>
      <c r="B323" s="11" t="s">
        <v>270</v>
      </c>
      <c r="C323" s="11"/>
      <c r="D323" s="63" t="s">
        <v>271</v>
      </c>
      <c r="E323" s="100">
        <f>E324</f>
        <v>5274.3</v>
      </c>
      <c r="F323" s="181">
        <f aca="true" t="shared" si="49" ref="F323:I324">F324</f>
        <v>0</v>
      </c>
      <c r="G323" s="115">
        <f t="shared" si="49"/>
        <v>0</v>
      </c>
      <c r="H323" s="100">
        <f t="shared" si="49"/>
        <v>2350</v>
      </c>
      <c r="I323" s="100">
        <f t="shared" si="49"/>
        <v>2353</v>
      </c>
    </row>
    <row r="324" spans="1:9" ht="12.75">
      <c r="A324" s="70" t="s">
        <v>70</v>
      </c>
      <c r="B324" s="11" t="s">
        <v>272</v>
      </c>
      <c r="C324" s="11"/>
      <c r="D324" s="28" t="s">
        <v>173</v>
      </c>
      <c r="E324" s="100">
        <f>E325</f>
        <v>5274.3</v>
      </c>
      <c r="F324" s="181">
        <f t="shared" si="49"/>
        <v>0</v>
      </c>
      <c r="G324" s="115">
        <f t="shared" si="49"/>
        <v>0</v>
      </c>
      <c r="H324" s="100">
        <f t="shared" si="49"/>
        <v>2350</v>
      </c>
      <c r="I324" s="100">
        <f t="shared" si="49"/>
        <v>2353</v>
      </c>
    </row>
    <row r="325" spans="1:9" ht="22.5">
      <c r="A325" s="70" t="s">
        <v>70</v>
      </c>
      <c r="B325" s="11" t="s">
        <v>273</v>
      </c>
      <c r="C325" s="11"/>
      <c r="D325" s="63" t="s">
        <v>274</v>
      </c>
      <c r="E325" s="100">
        <f>E326+E327</f>
        <v>5274.3</v>
      </c>
      <c r="F325" s="181">
        <f>F326+F327</f>
        <v>0</v>
      </c>
      <c r="G325" s="115">
        <f>G326+G327</f>
        <v>0</v>
      </c>
      <c r="H325" s="100">
        <f>H326+H327</f>
        <v>2350</v>
      </c>
      <c r="I325" s="100">
        <f>I326+I327</f>
        <v>2353</v>
      </c>
    </row>
    <row r="326" spans="1:9" ht="22.5">
      <c r="A326" s="70" t="s">
        <v>70</v>
      </c>
      <c r="B326" s="11" t="s">
        <v>273</v>
      </c>
      <c r="C326" s="11" t="s">
        <v>40</v>
      </c>
      <c r="D326" s="29" t="s">
        <v>343</v>
      </c>
      <c r="E326" s="100">
        <f>ВЕД!F338</f>
        <v>5175.2</v>
      </c>
      <c r="F326" s="181">
        <f>ВЕД!G338</f>
        <v>0</v>
      </c>
      <c r="G326" s="115">
        <f>ВЕД!H338</f>
        <v>0</v>
      </c>
      <c r="H326" s="100">
        <f>ВЕД!I338</f>
        <v>2350</v>
      </c>
      <c r="I326" s="100">
        <f>ВЕД!J338</f>
        <v>2353</v>
      </c>
    </row>
    <row r="327" spans="1:9" ht="12.75">
      <c r="A327" s="70" t="s">
        <v>70</v>
      </c>
      <c r="B327" s="11" t="s">
        <v>273</v>
      </c>
      <c r="C327" s="11" t="s">
        <v>43</v>
      </c>
      <c r="D327" s="29" t="s">
        <v>44</v>
      </c>
      <c r="E327" s="100">
        <f>ВЕД!F339</f>
        <v>99.1</v>
      </c>
      <c r="F327" s="181">
        <f>ВЕД!G339</f>
        <v>0</v>
      </c>
      <c r="G327" s="115">
        <f>ВЕД!H339</f>
        <v>0</v>
      </c>
      <c r="H327" s="100">
        <f>ВЕД!I339</f>
        <v>0</v>
      </c>
      <c r="I327" s="100">
        <f>ВЕД!J339</f>
        <v>0</v>
      </c>
    </row>
    <row r="328" spans="1:9" ht="18" customHeight="1">
      <c r="A328" s="67" t="s">
        <v>70</v>
      </c>
      <c r="B328" s="16" t="s">
        <v>261</v>
      </c>
      <c r="C328" s="16"/>
      <c r="D328" s="131" t="s">
        <v>74</v>
      </c>
      <c r="E328" s="101">
        <f>E329</f>
        <v>689.4900000000001</v>
      </c>
      <c r="F328" s="182">
        <f>F329</f>
        <v>0</v>
      </c>
      <c r="G328" s="191">
        <f>G329</f>
        <v>0</v>
      </c>
      <c r="H328" s="101">
        <f>H329</f>
        <v>1200</v>
      </c>
      <c r="I328" s="101">
        <f>I329</f>
        <v>300</v>
      </c>
    </row>
    <row r="329" spans="1:9" ht="22.5">
      <c r="A329" s="70" t="s">
        <v>70</v>
      </c>
      <c r="B329" s="11" t="s">
        <v>262</v>
      </c>
      <c r="C329" s="11"/>
      <c r="D329" s="48" t="s">
        <v>263</v>
      </c>
      <c r="E329" s="100">
        <f>E330+E336+E341</f>
        <v>689.4900000000001</v>
      </c>
      <c r="F329" s="181">
        <f>F330+F336+F341</f>
        <v>0</v>
      </c>
      <c r="G329" s="115">
        <f>G330+G336+G341</f>
        <v>0</v>
      </c>
      <c r="H329" s="100">
        <f>H330+H336+H341</f>
        <v>1200</v>
      </c>
      <c r="I329" s="100">
        <f>I330+I336+I341</f>
        <v>300</v>
      </c>
    </row>
    <row r="330" spans="1:9" ht="45">
      <c r="A330" s="70" t="s">
        <v>70</v>
      </c>
      <c r="B330" s="11" t="s">
        <v>331</v>
      </c>
      <c r="C330" s="11"/>
      <c r="D330" s="28" t="s">
        <v>333</v>
      </c>
      <c r="E330" s="100">
        <f>E331+E333</f>
        <v>9.400000000000148</v>
      </c>
      <c r="F330" s="181">
        <f>F331+F333</f>
        <v>0</v>
      </c>
      <c r="G330" s="115">
        <f>G331+G333</f>
        <v>0</v>
      </c>
      <c r="H330" s="100">
        <f>H331+H333</f>
        <v>1200</v>
      </c>
      <c r="I330" s="100">
        <f>I331+I333</f>
        <v>300</v>
      </c>
    </row>
    <row r="331" spans="1:9" ht="22.5">
      <c r="A331" s="70" t="s">
        <v>70</v>
      </c>
      <c r="B331" s="11" t="s">
        <v>332</v>
      </c>
      <c r="C331" s="11"/>
      <c r="D331" s="46" t="s">
        <v>335</v>
      </c>
      <c r="E331" s="100">
        <f>E332</f>
        <v>0</v>
      </c>
      <c r="F331" s="181">
        <f>F332</f>
        <v>0</v>
      </c>
      <c r="G331" s="115">
        <f>G332</f>
        <v>0</v>
      </c>
      <c r="H331" s="100">
        <f>H332</f>
        <v>900</v>
      </c>
      <c r="I331" s="100">
        <f>I332</f>
        <v>0</v>
      </c>
    </row>
    <row r="332" spans="1:9" ht="24" customHeight="1">
      <c r="A332" s="70" t="s">
        <v>70</v>
      </c>
      <c r="B332" s="11" t="s">
        <v>332</v>
      </c>
      <c r="C332" s="11" t="s">
        <v>40</v>
      </c>
      <c r="D332" s="29" t="s">
        <v>343</v>
      </c>
      <c r="E332" s="100">
        <f>ВЕД!F344</f>
        <v>0</v>
      </c>
      <c r="F332" s="181">
        <f>ВЕД!G344</f>
        <v>0</v>
      </c>
      <c r="G332" s="115">
        <f>ВЕД!H344</f>
        <v>0</v>
      </c>
      <c r="H332" s="100">
        <f>ВЕД!I344</f>
        <v>900</v>
      </c>
      <c r="I332" s="100">
        <f>ВЕД!J344</f>
        <v>0</v>
      </c>
    </row>
    <row r="333" spans="1:9" ht="25.5" customHeight="1">
      <c r="A333" s="70" t="s">
        <v>70</v>
      </c>
      <c r="B333" s="11" t="s">
        <v>332</v>
      </c>
      <c r="C333" s="11"/>
      <c r="D333" s="46" t="s">
        <v>338</v>
      </c>
      <c r="E333" s="100">
        <f>E335+E334</f>
        <v>9.400000000000148</v>
      </c>
      <c r="F333" s="181">
        <f>F335+F334</f>
        <v>0</v>
      </c>
      <c r="G333" s="115">
        <f>G335+G334</f>
        <v>0</v>
      </c>
      <c r="H333" s="100">
        <f>H335+H334</f>
        <v>300</v>
      </c>
      <c r="I333" s="100">
        <f>I335+I334</f>
        <v>300</v>
      </c>
    </row>
    <row r="334" spans="1:9" ht="25.5" customHeight="1">
      <c r="A334" s="70" t="s">
        <v>70</v>
      </c>
      <c r="B334" s="11" t="s">
        <v>332</v>
      </c>
      <c r="C334" s="11" t="s">
        <v>40</v>
      </c>
      <c r="D334" s="29" t="s">
        <v>343</v>
      </c>
      <c r="E334" s="100">
        <f>ВЕД!F346</f>
        <v>9.400000000000148</v>
      </c>
      <c r="F334" s="181">
        <f>ВЕД!G346</f>
        <v>0</v>
      </c>
      <c r="G334" s="115">
        <f>ВЕД!H346</f>
        <v>0</v>
      </c>
      <c r="H334" s="100">
        <f>ВЕД!I346</f>
        <v>0</v>
      </c>
      <c r="I334" s="100">
        <f>ВЕД!J346</f>
        <v>0</v>
      </c>
    </row>
    <row r="335" spans="1:9" ht="27.75" customHeight="1">
      <c r="A335" s="70" t="s">
        <v>70</v>
      </c>
      <c r="B335" s="11" t="s">
        <v>332</v>
      </c>
      <c r="C335" s="11" t="s">
        <v>60</v>
      </c>
      <c r="D335" s="28" t="s">
        <v>279</v>
      </c>
      <c r="E335" s="100">
        <f>ВЕД!F347</f>
        <v>0</v>
      </c>
      <c r="F335" s="181">
        <f>ВЕД!G347</f>
        <v>0</v>
      </c>
      <c r="G335" s="115">
        <f>ВЕД!H347</f>
        <v>0</v>
      </c>
      <c r="H335" s="100">
        <f>ВЕД!I347</f>
        <v>300</v>
      </c>
      <c r="I335" s="100">
        <f>ВЕД!J347</f>
        <v>300</v>
      </c>
    </row>
    <row r="336" spans="1:9" ht="27.75" customHeight="1">
      <c r="A336" s="70" t="s">
        <v>70</v>
      </c>
      <c r="B336" s="11" t="s">
        <v>435</v>
      </c>
      <c r="C336" s="11"/>
      <c r="D336" s="28" t="s">
        <v>269</v>
      </c>
      <c r="E336" s="100">
        <f>E337+E339</f>
        <v>500.09</v>
      </c>
      <c r="F336" s="181">
        <f>F337+F339</f>
        <v>0</v>
      </c>
      <c r="G336" s="115">
        <f>G337+G339</f>
        <v>0</v>
      </c>
      <c r="H336" s="100">
        <f>H337+H339</f>
        <v>0</v>
      </c>
      <c r="I336" s="100">
        <f>I337+I339</f>
        <v>0</v>
      </c>
    </row>
    <row r="337" spans="1:9" ht="38.25" customHeight="1">
      <c r="A337" s="70" t="s">
        <v>70</v>
      </c>
      <c r="B337" s="11" t="s">
        <v>436</v>
      </c>
      <c r="C337" s="11"/>
      <c r="D337" s="46" t="s">
        <v>433</v>
      </c>
      <c r="E337" s="100">
        <f>E338</f>
        <v>490.09</v>
      </c>
      <c r="F337" s="181">
        <f>F338</f>
        <v>0</v>
      </c>
      <c r="G337" s="115">
        <f>G338</f>
        <v>0</v>
      </c>
      <c r="H337" s="100">
        <f>H338</f>
        <v>0</v>
      </c>
      <c r="I337" s="100">
        <f>I338</f>
        <v>0</v>
      </c>
    </row>
    <row r="338" spans="1:9" ht="27.75" customHeight="1">
      <c r="A338" s="70" t="s">
        <v>70</v>
      </c>
      <c r="B338" s="11" t="s">
        <v>436</v>
      </c>
      <c r="C338" s="11" t="s">
        <v>40</v>
      </c>
      <c r="D338" s="29" t="s">
        <v>343</v>
      </c>
      <c r="E338" s="100">
        <f>ВЕД!F350</f>
        <v>490.09</v>
      </c>
      <c r="F338" s="181">
        <f>ВЕД!G350</f>
        <v>0</v>
      </c>
      <c r="G338" s="115">
        <f>ВЕД!H350</f>
        <v>0</v>
      </c>
      <c r="H338" s="100">
        <f>ВЕД!I350</f>
        <v>0</v>
      </c>
      <c r="I338" s="100">
        <f>ВЕД!J350</f>
        <v>0</v>
      </c>
    </row>
    <row r="339" spans="1:9" ht="48" customHeight="1">
      <c r="A339" s="70" t="s">
        <v>70</v>
      </c>
      <c r="B339" s="11" t="s">
        <v>437</v>
      </c>
      <c r="C339" s="11"/>
      <c r="D339" s="46" t="s">
        <v>434</v>
      </c>
      <c r="E339" s="100">
        <f>E340</f>
        <v>10</v>
      </c>
      <c r="F339" s="181">
        <f>F340</f>
        <v>0</v>
      </c>
      <c r="G339" s="115">
        <f>G340</f>
        <v>0</v>
      </c>
      <c r="H339" s="100">
        <f>H340</f>
        <v>0</v>
      </c>
      <c r="I339" s="100">
        <f>I340</f>
        <v>0</v>
      </c>
    </row>
    <row r="340" spans="1:9" ht="27.75" customHeight="1">
      <c r="A340" s="70" t="s">
        <v>70</v>
      </c>
      <c r="B340" s="11" t="s">
        <v>437</v>
      </c>
      <c r="C340" s="11" t="s">
        <v>40</v>
      </c>
      <c r="D340" s="29" t="s">
        <v>343</v>
      </c>
      <c r="E340" s="100">
        <f>ВЕД!F352</f>
        <v>10</v>
      </c>
      <c r="F340" s="181">
        <f>ВЕД!G352</f>
        <v>0</v>
      </c>
      <c r="G340" s="115">
        <f>ВЕД!H352</f>
        <v>0</v>
      </c>
      <c r="H340" s="100">
        <f>ВЕД!I352</f>
        <v>0</v>
      </c>
      <c r="I340" s="100">
        <f>ВЕД!J352</f>
        <v>0</v>
      </c>
    </row>
    <row r="341" spans="1:9" ht="18" customHeight="1">
      <c r="A341" s="70" t="s">
        <v>70</v>
      </c>
      <c r="B341" s="11" t="s">
        <v>448</v>
      </c>
      <c r="C341" s="11"/>
      <c r="D341" s="28" t="s">
        <v>173</v>
      </c>
      <c r="E341" s="100">
        <f aca="true" t="shared" si="50" ref="E341:I342">E342</f>
        <v>180</v>
      </c>
      <c r="F341" s="181">
        <f t="shared" si="50"/>
        <v>0</v>
      </c>
      <c r="G341" s="115">
        <f t="shared" si="50"/>
        <v>0</v>
      </c>
      <c r="H341" s="100">
        <f t="shared" si="50"/>
        <v>0</v>
      </c>
      <c r="I341" s="100">
        <f t="shared" si="50"/>
        <v>0</v>
      </c>
    </row>
    <row r="342" spans="1:9" ht="22.5" customHeight="1">
      <c r="A342" s="70" t="s">
        <v>70</v>
      </c>
      <c r="B342" s="11" t="s">
        <v>449</v>
      </c>
      <c r="C342" s="11"/>
      <c r="D342" s="46" t="s">
        <v>450</v>
      </c>
      <c r="E342" s="100">
        <f t="shared" si="50"/>
        <v>180</v>
      </c>
      <c r="F342" s="181">
        <f t="shared" si="50"/>
        <v>0</v>
      </c>
      <c r="G342" s="115">
        <f t="shared" si="50"/>
        <v>0</v>
      </c>
      <c r="H342" s="100">
        <f t="shared" si="50"/>
        <v>0</v>
      </c>
      <c r="I342" s="100">
        <f t="shared" si="50"/>
        <v>0</v>
      </c>
    </row>
    <row r="343" spans="1:9" ht="27.75" customHeight="1">
      <c r="A343" s="70" t="s">
        <v>70</v>
      </c>
      <c r="B343" s="11" t="s">
        <v>449</v>
      </c>
      <c r="C343" s="11" t="s">
        <v>40</v>
      </c>
      <c r="D343" s="29" t="s">
        <v>343</v>
      </c>
      <c r="E343" s="100">
        <f>ВЕД!F355</f>
        <v>180</v>
      </c>
      <c r="F343" s="181">
        <f>ВЕД!G355</f>
        <v>0</v>
      </c>
      <c r="G343" s="115">
        <f>ВЕД!H355</f>
        <v>0</v>
      </c>
      <c r="H343" s="100">
        <f>ВЕД!I355</f>
        <v>0</v>
      </c>
      <c r="I343" s="100">
        <f>ВЕД!J355</f>
        <v>0</v>
      </c>
    </row>
    <row r="344" spans="1:9" ht="27.75" customHeight="1">
      <c r="A344" s="67" t="s">
        <v>70</v>
      </c>
      <c r="B344" s="16" t="s">
        <v>351</v>
      </c>
      <c r="C344" s="16"/>
      <c r="D344" s="31" t="s">
        <v>352</v>
      </c>
      <c r="E344" s="101">
        <f>E349+E345</f>
        <v>6150.9</v>
      </c>
      <c r="F344" s="182">
        <f>F349+F345</f>
        <v>0</v>
      </c>
      <c r="G344" s="191">
        <f>G349+G345</f>
        <v>0</v>
      </c>
      <c r="H344" s="101">
        <f>H349+H345</f>
        <v>1100</v>
      </c>
      <c r="I344" s="101">
        <f>I349+I345</f>
        <v>1080</v>
      </c>
    </row>
    <row r="345" spans="1:9" ht="15" customHeight="1">
      <c r="A345" s="67" t="s">
        <v>70</v>
      </c>
      <c r="B345" s="11" t="s">
        <v>395</v>
      </c>
      <c r="C345" s="11"/>
      <c r="D345" s="29" t="s">
        <v>396</v>
      </c>
      <c r="E345" s="101">
        <f aca="true" t="shared" si="51" ref="E345:I347">E346</f>
        <v>5879</v>
      </c>
      <c r="F345" s="182">
        <f t="shared" si="51"/>
        <v>0</v>
      </c>
      <c r="G345" s="191">
        <f t="shared" si="51"/>
        <v>0</v>
      </c>
      <c r="H345" s="101">
        <f t="shared" si="51"/>
        <v>1000</v>
      </c>
      <c r="I345" s="101">
        <f t="shared" si="51"/>
        <v>1000</v>
      </c>
    </row>
    <row r="346" spans="1:9" ht="21.75" customHeight="1">
      <c r="A346" s="67" t="s">
        <v>70</v>
      </c>
      <c r="B346" s="11" t="s">
        <v>397</v>
      </c>
      <c r="C346" s="11"/>
      <c r="D346" s="29" t="s">
        <v>398</v>
      </c>
      <c r="E346" s="100">
        <f t="shared" si="51"/>
        <v>5879</v>
      </c>
      <c r="F346" s="181">
        <f t="shared" si="51"/>
        <v>0</v>
      </c>
      <c r="G346" s="115">
        <f t="shared" si="51"/>
        <v>0</v>
      </c>
      <c r="H346" s="100">
        <f t="shared" si="51"/>
        <v>1000</v>
      </c>
      <c r="I346" s="100">
        <f t="shared" si="51"/>
        <v>1000</v>
      </c>
    </row>
    <row r="347" spans="1:9" ht="22.5" customHeight="1">
      <c r="A347" s="67" t="s">
        <v>70</v>
      </c>
      <c r="B347" s="11" t="s">
        <v>399</v>
      </c>
      <c r="C347" s="11"/>
      <c r="D347" s="48" t="s">
        <v>400</v>
      </c>
      <c r="E347" s="100">
        <f t="shared" si="51"/>
        <v>5879</v>
      </c>
      <c r="F347" s="181">
        <f t="shared" si="51"/>
        <v>0</v>
      </c>
      <c r="G347" s="115">
        <f t="shared" si="51"/>
        <v>0</v>
      </c>
      <c r="H347" s="100">
        <f t="shared" si="51"/>
        <v>1000</v>
      </c>
      <c r="I347" s="100">
        <f t="shared" si="51"/>
        <v>1000</v>
      </c>
    </row>
    <row r="348" spans="1:9" ht="14.25" customHeight="1">
      <c r="A348" s="67" t="s">
        <v>70</v>
      </c>
      <c r="B348" s="11" t="s">
        <v>399</v>
      </c>
      <c r="C348" s="11" t="s">
        <v>40</v>
      </c>
      <c r="D348" s="29" t="s">
        <v>41</v>
      </c>
      <c r="E348" s="100">
        <f>ВЕД!F360</f>
        <v>5879</v>
      </c>
      <c r="F348" s="181">
        <f>ВЕД!G360</f>
        <v>0</v>
      </c>
      <c r="G348" s="115">
        <f>ВЕД!H360</f>
        <v>0</v>
      </c>
      <c r="H348" s="100">
        <f>ВЕД!I360</f>
        <v>1000</v>
      </c>
      <c r="I348" s="100">
        <f>ВЕД!J360</f>
        <v>1000</v>
      </c>
    </row>
    <row r="349" spans="1:9" ht="24" customHeight="1">
      <c r="A349" s="70" t="s">
        <v>70</v>
      </c>
      <c r="B349" s="11" t="s">
        <v>364</v>
      </c>
      <c r="C349" s="11"/>
      <c r="D349" s="28" t="s">
        <v>363</v>
      </c>
      <c r="E349" s="100">
        <f>E350</f>
        <v>271.9</v>
      </c>
      <c r="F349" s="181">
        <f>F350</f>
        <v>0</v>
      </c>
      <c r="G349" s="115">
        <f>G350</f>
        <v>0</v>
      </c>
      <c r="H349" s="100">
        <f>H350</f>
        <v>100</v>
      </c>
      <c r="I349" s="100">
        <f>I350</f>
        <v>80</v>
      </c>
    </row>
    <row r="350" spans="1:9" ht="13.5" customHeight="1">
      <c r="A350" s="70" t="s">
        <v>70</v>
      </c>
      <c r="B350" s="11" t="s">
        <v>365</v>
      </c>
      <c r="C350" s="11"/>
      <c r="D350" s="28" t="s">
        <v>173</v>
      </c>
      <c r="E350" s="100">
        <f>E351+E353</f>
        <v>271.9</v>
      </c>
      <c r="F350" s="181">
        <f>F351+F353</f>
        <v>0</v>
      </c>
      <c r="G350" s="115">
        <f>G351+G353</f>
        <v>0</v>
      </c>
      <c r="H350" s="100">
        <f>H351+H353</f>
        <v>100</v>
      </c>
      <c r="I350" s="100">
        <f>I351+I353</f>
        <v>80</v>
      </c>
    </row>
    <row r="351" spans="1:9" ht="24" customHeight="1">
      <c r="A351" s="70" t="s">
        <v>70</v>
      </c>
      <c r="B351" s="11" t="s">
        <v>366</v>
      </c>
      <c r="C351" s="11"/>
      <c r="D351" s="48" t="s">
        <v>367</v>
      </c>
      <c r="E351" s="100">
        <f>E352</f>
        <v>77.9</v>
      </c>
      <c r="F351" s="181">
        <f>F352</f>
        <v>0</v>
      </c>
      <c r="G351" s="115">
        <f>G352</f>
        <v>0</v>
      </c>
      <c r="H351" s="100">
        <f>H352</f>
        <v>100</v>
      </c>
      <c r="I351" s="100">
        <f>I352</f>
        <v>80</v>
      </c>
    </row>
    <row r="352" spans="1:9" ht="21" customHeight="1">
      <c r="A352" s="70" t="s">
        <v>70</v>
      </c>
      <c r="B352" s="11" t="s">
        <v>366</v>
      </c>
      <c r="C352" s="11" t="s">
        <v>40</v>
      </c>
      <c r="D352" s="29" t="s">
        <v>41</v>
      </c>
      <c r="E352" s="100">
        <f>ВЕД!F364</f>
        <v>77.9</v>
      </c>
      <c r="F352" s="181">
        <f>ВЕД!G364</f>
        <v>0</v>
      </c>
      <c r="G352" s="115">
        <f>ВЕД!H364</f>
        <v>0</v>
      </c>
      <c r="H352" s="100">
        <f>ВЕД!I364</f>
        <v>100</v>
      </c>
      <c r="I352" s="100">
        <f>ВЕД!J364</f>
        <v>80</v>
      </c>
    </row>
    <row r="353" spans="1:9" ht="23.25" customHeight="1">
      <c r="A353" s="70" t="s">
        <v>70</v>
      </c>
      <c r="B353" s="11" t="s">
        <v>424</v>
      </c>
      <c r="C353" s="11"/>
      <c r="D353" s="48" t="s">
        <v>425</v>
      </c>
      <c r="E353" s="100">
        <f>E354</f>
        <v>194</v>
      </c>
      <c r="F353" s="181">
        <f>F354</f>
        <v>0</v>
      </c>
      <c r="G353" s="115">
        <f>G354</f>
        <v>0</v>
      </c>
      <c r="H353" s="100">
        <f>H354</f>
        <v>0</v>
      </c>
      <c r="I353" s="100">
        <f>I354</f>
        <v>0</v>
      </c>
    </row>
    <row r="354" spans="1:9" ht="20.25" customHeight="1">
      <c r="A354" s="70" t="s">
        <v>70</v>
      </c>
      <c r="B354" s="11" t="s">
        <v>424</v>
      </c>
      <c r="C354" s="11" t="s">
        <v>40</v>
      </c>
      <c r="D354" s="29" t="s">
        <v>41</v>
      </c>
      <c r="E354" s="100">
        <f>ВЕД!F366</f>
        <v>194</v>
      </c>
      <c r="F354" s="181">
        <f>ВЕД!G366</f>
        <v>0</v>
      </c>
      <c r="G354" s="115">
        <f>ВЕД!H366</f>
        <v>0</v>
      </c>
      <c r="H354" s="100">
        <f>ВЕД!I366</f>
        <v>0</v>
      </c>
      <c r="I354" s="100">
        <f>ВЕД!J366</f>
        <v>0</v>
      </c>
    </row>
    <row r="355" spans="1:9" ht="12.75">
      <c r="A355" s="67" t="s">
        <v>24</v>
      </c>
      <c r="B355" s="16"/>
      <c r="C355" s="16"/>
      <c r="D355" s="31" t="s">
        <v>72</v>
      </c>
      <c r="E355" s="101">
        <f aca="true" t="shared" si="52" ref="E355:I359">E356</f>
        <v>800</v>
      </c>
      <c r="F355" s="182">
        <f t="shared" si="52"/>
        <v>0</v>
      </c>
      <c r="G355" s="191">
        <f t="shared" si="52"/>
        <v>0</v>
      </c>
      <c r="H355" s="101">
        <f t="shared" si="52"/>
        <v>800</v>
      </c>
      <c r="I355" s="101">
        <f t="shared" si="52"/>
        <v>800</v>
      </c>
    </row>
    <row r="356" spans="1:9" ht="12.75">
      <c r="A356" s="67" t="s">
        <v>25</v>
      </c>
      <c r="B356" s="16"/>
      <c r="C356" s="16"/>
      <c r="D356" s="31" t="s">
        <v>26</v>
      </c>
      <c r="E356" s="101">
        <f t="shared" si="52"/>
        <v>800</v>
      </c>
      <c r="F356" s="182">
        <f t="shared" si="52"/>
        <v>0</v>
      </c>
      <c r="G356" s="191">
        <f t="shared" si="52"/>
        <v>0</v>
      </c>
      <c r="H356" s="101">
        <f t="shared" si="52"/>
        <v>800</v>
      </c>
      <c r="I356" s="101">
        <f t="shared" si="52"/>
        <v>800</v>
      </c>
    </row>
    <row r="357" spans="1:9" ht="12.75">
      <c r="A357" s="67" t="s">
        <v>25</v>
      </c>
      <c r="B357" s="16" t="s">
        <v>171</v>
      </c>
      <c r="C357" s="16"/>
      <c r="D357" s="31" t="s">
        <v>45</v>
      </c>
      <c r="E357" s="101">
        <f t="shared" si="52"/>
        <v>800</v>
      </c>
      <c r="F357" s="182">
        <f t="shared" si="52"/>
        <v>0</v>
      </c>
      <c r="G357" s="191">
        <f t="shared" si="52"/>
        <v>0</v>
      </c>
      <c r="H357" s="101">
        <f t="shared" si="52"/>
        <v>800</v>
      </c>
      <c r="I357" s="101">
        <f t="shared" si="52"/>
        <v>800</v>
      </c>
    </row>
    <row r="358" spans="1:9" ht="22.5">
      <c r="A358" s="70" t="s">
        <v>25</v>
      </c>
      <c r="B358" s="11" t="s">
        <v>276</v>
      </c>
      <c r="C358" s="11"/>
      <c r="D358" s="28" t="s">
        <v>277</v>
      </c>
      <c r="E358" s="100">
        <f t="shared" si="52"/>
        <v>800</v>
      </c>
      <c r="F358" s="181">
        <f t="shared" si="52"/>
        <v>0</v>
      </c>
      <c r="G358" s="115">
        <f t="shared" si="52"/>
        <v>0</v>
      </c>
      <c r="H358" s="100">
        <f t="shared" si="52"/>
        <v>800</v>
      </c>
      <c r="I358" s="100">
        <f t="shared" si="52"/>
        <v>800</v>
      </c>
    </row>
    <row r="359" spans="1:9" ht="12.75">
      <c r="A359" s="70" t="s">
        <v>25</v>
      </c>
      <c r="B359" s="11" t="s">
        <v>276</v>
      </c>
      <c r="C359" s="11"/>
      <c r="D359" s="46" t="s">
        <v>194</v>
      </c>
      <c r="E359" s="100">
        <f t="shared" si="52"/>
        <v>800</v>
      </c>
      <c r="F359" s="181">
        <f t="shared" si="52"/>
        <v>0</v>
      </c>
      <c r="G359" s="115">
        <f t="shared" si="52"/>
        <v>0</v>
      </c>
      <c r="H359" s="100">
        <f t="shared" si="52"/>
        <v>800</v>
      </c>
      <c r="I359" s="100">
        <f t="shared" si="52"/>
        <v>800</v>
      </c>
    </row>
    <row r="360" spans="1:9" ht="12.75">
      <c r="A360" s="70" t="s">
        <v>25</v>
      </c>
      <c r="B360" s="11" t="s">
        <v>278</v>
      </c>
      <c r="C360" s="11"/>
      <c r="D360" s="28" t="s">
        <v>173</v>
      </c>
      <c r="E360" s="100">
        <f>E361</f>
        <v>800</v>
      </c>
      <c r="F360" s="181">
        <f>F361</f>
        <v>0</v>
      </c>
      <c r="G360" s="115">
        <f>G361</f>
        <v>0</v>
      </c>
      <c r="H360" s="100">
        <f>H361</f>
        <v>800</v>
      </c>
      <c r="I360" s="100">
        <f>I361</f>
        <v>800</v>
      </c>
    </row>
    <row r="361" spans="1:9" ht="12.75">
      <c r="A361" s="70" t="s">
        <v>25</v>
      </c>
      <c r="B361" s="11" t="s">
        <v>278</v>
      </c>
      <c r="C361" s="11" t="s">
        <v>6</v>
      </c>
      <c r="D361" s="29" t="s">
        <v>7</v>
      </c>
      <c r="E361" s="100">
        <f>ВЕД!F373</f>
        <v>800</v>
      </c>
      <c r="F361" s="113">
        <f>ВЕД!G373</f>
        <v>0</v>
      </c>
      <c r="G361" s="106">
        <f>ВЕД!H373</f>
        <v>0</v>
      </c>
      <c r="H361" s="100">
        <f>ВЕД!I373</f>
        <v>800</v>
      </c>
      <c r="I361" s="100">
        <f>ВЕД!J373</f>
        <v>800</v>
      </c>
    </row>
    <row r="362" spans="1:9" ht="12.75">
      <c r="A362" s="67" t="s">
        <v>32</v>
      </c>
      <c r="B362" s="16"/>
      <c r="C362" s="16"/>
      <c r="D362" s="27" t="s">
        <v>29</v>
      </c>
      <c r="E362" s="101">
        <f aca="true" t="shared" si="53" ref="E362:I364">E363</f>
        <v>200</v>
      </c>
      <c r="F362" s="101">
        <f t="shared" si="53"/>
        <v>0</v>
      </c>
      <c r="G362" s="101">
        <f t="shared" si="53"/>
        <v>0</v>
      </c>
      <c r="H362" s="101">
        <f t="shared" si="53"/>
        <v>0</v>
      </c>
      <c r="I362" s="101">
        <f t="shared" si="53"/>
        <v>0</v>
      </c>
    </row>
    <row r="363" spans="1:9" ht="12.75">
      <c r="A363" s="67" t="s">
        <v>454</v>
      </c>
      <c r="B363" s="16"/>
      <c r="C363" s="16"/>
      <c r="D363" s="27" t="s">
        <v>455</v>
      </c>
      <c r="E363" s="101">
        <f t="shared" si="53"/>
        <v>200</v>
      </c>
      <c r="F363" s="101">
        <f t="shared" si="53"/>
        <v>0</v>
      </c>
      <c r="G363" s="101">
        <f t="shared" si="53"/>
        <v>0</v>
      </c>
      <c r="H363" s="101">
        <f t="shared" si="53"/>
        <v>0</v>
      </c>
      <c r="I363" s="101">
        <f t="shared" si="53"/>
        <v>0</v>
      </c>
    </row>
    <row r="364" spans="1:9" ht="33.75">
      <c r="A364" s="67" t="s">
        <v>454</v>
      </c>
      <c r="B364" s="16" t="s">
        <v>231</v>
      </c>
      <c r="C364" s="11"/>
      <c r="D364" s="31" t="s">
        <v>375</v>
      </c>
      <c r="E364" s="101">
        <f t="shared" si="53"/>
        <v>200</v>
      </c>
      <c r="F364" s="101">
        <f t="shared" si="53"/>
        <v>0</v>
      </c>
      <c r="G364" s="101">
        <f t="shared" si="53"/>
        <v>0</v>
      </c>
      <c r="H364" s="101">
        <f t="shared" si="53"/>
        <v>0</v>
      </c>
      <c r="I364" s="101">
        <f t="shared" si="53"/>
        <v>0</v>
      </c>
    </row>
    <row r="365" spans="1:9" ht="12.75">
      <c r="A365" s="70" t="s">
        <v>454</v>
      </c>
      <c r="B365" s="16" t="s">
        <v>261</v>
      </c>
      <c r="C365" s="16"/>
      <c r="D365" s="131" t="s">
        <v>74</v>
      </c>
      <c r="E365" s="100">
        <f>E366</f>
        <v>200</v>
      </c>
      <c r="F365" s="100">
        <f aca="true" t="shared" si="54" ref="F365:I367">F366</f>
        <v>0</v>
      </c>
      <c r="G365" s="100">
        <f t="shared" si="54"/>
        <v>0</v>
      </c>
      <c r="H365" s="100">
        <f t="shared" si="54"/>
        <v>0</v>
      </c>
      <c r="I365" s="100">
        <f t="shared" si="54"/>
        <v>0</v>
      </c>
    </row>
    <row r="366" spans="1:9" ht="12.75">
      <c r="A366" s="70" t="s">
        <v>454</v>
      </c>
      <c r="B366" s="11" t="s">
        <v>448</v>
      </c>
      <c r="C366" s="11"/>
      <c r="D366" s="28" t="s">
        <v>173</v>
      </c>
      <c r="E366" s="100">
        <f>E367</f>
        <v>200</v>
      </c>
      <c r="F366" s="100">
        <f t="shared" si="54"/>
        <v>0</v>
      </c>
      <c r="G366" s="100">
        <f t="shared" si="54"/>
        <v>0</v>
      </c>
      <c r="H366" s="100">
        <f t="shared" si="54"/>
        <v>0</v>
      </c>
      <c r="I366" s="100">
        <f t="shared" si="54"/>
        <v>0</v>
      </c>
    </row>
    <row r="367" spans="1:9" ht="22.5">
      <c r="A367" s="70" t="s">
        <v>454</v>
      </c>
      <c r="B367" s="11" t="s">
        <v>449</v>
      </c>
      <c r="C367" s="11"/>
      <c r="D367" s="46" t="s">
        <v>450</v>
      </c>
      <c r="E367" s="100">
        <f>E368</f>
        <v>200</v>
      </c>
      <c r="F367" s="100">
        <f t="shared" si="54"/>
        <v>0</v>
      </c>
      <c r="G367" s="100">
        <f t="shared" si="54"/>
        <v>0</v>
      </c>
      <c r="H367" s="100">
        <f t="shared" si="54"/>
        <v>0</v>
      </c>
      <c r="I367" s="100">
        <f t="shared" si="54"/>
        <v>0</v>
      </c>
    </row>
    <row r="368" spans="1:9" ht="23.25" thickBot="1">
      <c r="A368" s="71" t="s">
        <v>454</v>
      </c>
      <c r="B368" s="72" t="s">
        <v>449</v>
      </c>
      <c r="C368" s="72" t="s">
        <v>40</v>
      </c>
      <c r="D368" s="73" t="s">
        <v>343</v>
      </c>
      <c r="E368" s="212">
        <f>ВЕД!F380</f>
        <v>200</v>
      </c>
      <c r="F368" s="212">
        <f>ВЕД!G380</f>
        <v>0</v>
      </c>
      <c r="G368" s="212">
        <f>ВЕД!H380</f>
        <v>0</v>
      </c>
      <c r="H368" s="212">
        <f>ВЕД!I380</f>
        <v>0</v>
      </c>
      <c r="I368" s="212">
        <f>ВЕД!J380</f>
        <v>0</v>
      </c>
    </row>
  </sheetData>
  <sheetProtection/>
  <mergeCells count="17">
    <mergeCell ref="F14:G14"/>
    <mergeCell ref="A13:A15"/>
    <mergeCell ref="B13:B15"/>
    <mergeCell ref="C13:C15"/>
    <mergeCell ref="D13:D15"/>
    <mergeCell ref="E13:I13"/>
    <mergeCell ref="E14:E15"/>
    <mergeCell ref="H14:I14"/>
    <mergeCell ref="D8:I8"/>
    <mergeCell ref="A10:I11"/>
    <mergeCell ref="D1:I1"/>
    <mergeCell ref="D5:I5"/>
    <mergeCell ref="D6:I6"/>
    <mergeCell ref="D7:I7"/>
    <mergeCell ref="D2:I2"/>
    <mergeCell ref="D3:I3"/>
    <mergeCell ref="D4:I4"/>
  </mergeCells>
  <printOptions/>
  <pageMargins left="0.7874015748031497" right="0.3937007874015748" top="0.3937007874015748" bottom="0.3937007874015748" header="0.5118110236220472" footer="0.5118110236220472"/>
  <pageSetup fitToHeight="5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7"/>
  <sheetViews>
    <sheetView view="pageBreakPreview" zoomScale="120" zoomScaleSheetLayoutView="120" zoomScalePageLayoutView="0" workbookViewId="0" topLeftCell="A1">
      <selection activeCell="C4" sqref="C4:H4"/>
    </sheetView>
  </sheetViews>
  <sheetFormatPr defaultColWidth="9.00390625" defaultRowHeight="12.75"/>
  <cols>
    <col min="1" max="1" width="9.875" style="24" customWidth="1"/>
    <col min="2" max="2" width="5.00390625" style="0" customWidth="1"/>
    <col min="3" max="3" width="54.875" style="3" customWidth="1"/>
    <col min="4" max="4" width="16.75390625" style="133" customWidth="1"/>
    <col min="5" max="6" width="16.75390625" style="133" hidden="1" customWidth="1"/>
    <col min="7" max="8" width="16.75390625" style="133" customWidth="1"/>
    <col min="9" max="9" width="11.375" style="13" customWidth="1"/>
  </cols>
  <sheetData>
    <row r="1" spans="1:8" ht="12.75">
      <c r="A1" s="15"/>
      <c r="B1" s="15"/>
      <c r="C1" s="259" t="s">
        <v>445</v>
      </c>
      <c r="D1" s="259"/>
      <c r="E1" s="260"/>
      <c r="F1" s="260"/>
      <c r="G1" s="258"/>
      <c r="H1" s="258"/>
    </row>
    <row r="2" spans="1:8" ht="12.75">
      <c r="A2" s="15"/>
      <c r="B2" s="15"/>
      <c r="C2" s="215" t="s">
        <v>404</v>
      </c>
      <c r="D2" s="215"/>
      <c r="E2" s="216"/>
      <c r="F2" s="216"/>
      <c r="G2" s="216"/>
      <c r="H2" s="216"/>
    </row>
    <row r="3" spans="1:8" ht="12.75">
      <c r="A3" s="15"/>
      <c r="B3" s="15"/>
      <c r="C3" s="231" t="s">
        <v>457</v>
      </c>
      <c r="D3" s="232"/>
      <c r="E3" s="232"/>
      <c r="F3" s="232"/>
      <c r="G3" s="232"/>
      <c r="H3" s="232"/>
    </row>
    <row r="4" spans="1:8" ht="12.75">
      <c r="A4" s="15"/>
      <c r="B4" s="15"/>
      <c r="C4" s="231" t="s">
        <v>405</v>
      </c>
      <c r="D4" s="232"/>
      <c r="E4" s="232"/>
      <c r="F4" s="232"/>
      <c r="G4" s="232"/>
      <c r="H4" s="232"/>
    </row>
    <row r="5" spans="1:13" ht="12.75" customHeight="1">
      <c r="A5" s="15"/>
      <c r="B5" s="15"/>
      <c r="C5" s="215" t="s">
        <v>406</v>
      </c>
      <c r="D5" s="215"/>
      <c r="E5" s="258"/>
      <c r="F5" s="258"/>
      <c r="G5" s="258"/>
      <c r="H5" s="258"/>
      <c r="I5" s="1"/>
      <c r="J5" s="1"/>
      <c r="K5" s="1"/>
      <c r="L5" s="1"/>
      <c r="M5" s="1"/>
    </row>
    <row r="6" spans="1:13" ht="12.75">
      <c r="A6" s="15"/>
      <c r="B6" s="15"/>
      <c r="C6" s="215" t="s">
        <v>401</v>
      </c>
      <c r="D6" s="216"/>
      <c r="E6" s="216"/>
      <c r="F6" s="216"/>
      <c r="G6" s="216"/>
      <c r="H6" s="216"/>
      <c r="I6" s="1"/>
      <c r="J6" s="1"/>
      <c r="K6" s="1"/>
      <c r="L6" s="1"/>
      <c r="M6" s="1"/>
    </row>
    <row r="7" spans="1:13" ht="12.75">
      <c r="A7" s="15"/>
      <c r="B7" s="15"/>
      <c r="C7" s="215" t="s">
        <v>383</v>
      </c>
      <c r="D7" s="215"/>
      <c r="E7" s="216"/>
      <c r="F7" s="216"/>
      <c r="G7" s="216"/>
      <c r="H7" s="216"/>
      <c r="I7" s="1"/>
      <c r="J7" s="1"/>
      <c r="K7" s="1"/>
      <c r="L7" s="1"/>
      <c r="M7" s="1"/>
    </row>
    <row r="8" spans="1:13" ht="12.75">
      <c r="A8" s="15"/>
      <c r="B8" s="14"/>
      <c r="C8" s="215" t="s">
        <v>380</v>
      </c>
      <c r="D8" s="215"/>
      <c r="E8" s="258"/>
      <c r="F8" s="258"/>
      <c r="G8" s="258"/>
      <c r="H8" s="258"/>
      <c r="I8" s="2"/>
      <c r="J8" s="2"/>
      <c r="K8" s="2"/>
      <c r="L8" s="2"/>
      <c r="M8" s="2"/>
    </row>
    <row r="9" spans="1:13" ht="12.75">
      <c r="A9" s="15"/>
      <c r="B9" s="14"/>
      <c r="C9" s="215"/>
      <c r="D9" s="215"/>
      <c r="E9" s="56"/>
      <c r="F9" s="56"/>
      <c r="G9" s="56"/>
      <c r="H9" s="56"/>
      <c r="I9" s="2"/>
      <c r="J9" s="2"/>
      <c r="K9" s="2"/>
      <c r="L9" s="2"/>
      <c r="M9" s="2"/>
    </row>
    <row r="10" spans="1:13" ht="12.75">
      <c r="A10" s="222" t="s">
        <v>386</v>
      </c>
      <c r="B10" s="222"/>
      <c r="C10" s="222"/>
      <c r="D10" s="222"/>
      <c r="E10" s="270"/>
      <c r="F10" s="270"/>
      <c r="G10" s="270"/>
      <c r="H10" s="270"/>
      <c r="I10" s="2"/>
      <c r="J10" s="2"/>
      <c r="K10" s="2"/>
      <c r="L10" s="2"/>
      <c r="M10" s="2"/>
    </row>
    <row r="11" spans="1:8" ht="24" customHeight="1">
      <c r="A11" s="222"/>
      <c r="B11" s="222"/>
      <c r="C11" s="222"/>
      <c r="D11" s="222"/>
      <c r="E11" s="270"/>
      <c r="F11" s="270"/>
      <c r="G11" s="270"/>
      <c r="H11" s="270"/>
    </row>
    <row r="12" spans="1:8" ht="13.5" thickBot="1">
      <c r="A12" s="57"/>
      <c r="B12" s="57"/>
      <c r="C12" s="57"/>
      <c r="D12" s="57"/>
      <c r="E12" s="57"/>
      <c r="F12" s="57"/>
      <c r="G12" s="57"/>
      <c r="H12" s="57"/>
    </row>
    <row r="13" spans="1:8" ht="11.25" customHeight="1" thickBot="1">
      <c r="A13" s="214" t="s">
        <v>10</v>
      </c>
      <c r="B13" s="247" t="s">
        <v>11</v>
      </c>
      <c r="C13" s="249" t="s">
        <v>12</v>
      </c>
      <c r="D13" s="237" t="s">
        <v>322</v>
      </c>
      <c r="E13" s="238"/>
      <c r="F13" s="238"/>
      <c r="G13" s="239"/>
      <c r="H13" s="240"/>
    </row>
    <row r="14" spans="1:8" ht="8.25" customHeight="1">
      <c r="A14" s="213"/>
      <c r="B14" s="248"/>
      <c r="C14" s="250"/>
      <c r="D14" s="241" t="s">
        <v>321</v>
      </c>
      <c r="E14" s="251" t="s">
        <v>144</v>
      </c>
      <c r="F14" s="252"/>
      <c r="G14" s="243" t="s">
        <v>144</v>
      </c>
      <c r="H14" s="244"/>
    </row>
    <row r="15" spans="1:10" ht="6.75" customHeight="1" thickBot="1">
      <c r="A15" s="213"/>
      <c r="B15" s="248"/>
      <c r="C15" s="250"/>
      <c r="D15" s="242"/>
      <c r="E15" s="254" t="s">
        <v>145</v>
      </c>
      <c r="F15" s="256" t="s">
        <v>146</v>
      </c>
      <c r="G15" s="245"/>
      <c r="H15" s="246"/>
      <c r="I15" s="2"/>
      <c r="J15" s="32"/>
    </row>
    <row r="16" spans="1:10" ht="13.5" thickBot="1">
      <c r="A16" s="213"/>
      <c r="B16" s="248"/>
      <c r="C16" s="250"/>
      <c r="D16" s="242"/>
      <c r="E16" s="255"/>
      <c r="F16" s="257"/>
      <c r="G16" s="121" t="s">
        <v>345</v>
      </c>
      <c r="H16" s="121" t="s">
        <v>382</v>
      </c>
      <c r="I16" s="33"/>
      <c r="J16" s="2"/>
    </row>
    <row r="17" spans="1:10" s="4" customFormat="1" ht="13.5" thickBot="1">
      <c r="A17" s="127"/>
      <c r="B17" s="125"/>
      <c r="C17" s="122" t="s">
        <v>27</v>
      </c>
      <c r="D17" s="123">
        <f>D18+D33+D77+D157+D172+D199+D232+D240</f>
        <v>66670.39</v>
      </c>
      <c r="E17" s="123" t="e">
        <f>E18+E33+E77+E157+E172+E199+E232+E240</f>
        <v>#REF!</v>
      </c>
      <c r="F17" s="123" t="e">
        <f>F18+F33+F77+F157+F172+F199+F232+F240</f>
        <v>#REF!</v>
      </c>
      <c r="G17" s="123">
        <f>G18+G33+G77+G157+G172+G199+G232+G240</f>
        <v>19032.45</v>
      </c>
      <c r="H17" s="123">
        <f>H18+H33+H77+H157+H172+H199+H232+H240</f>
        <v>18622.15</v>
      </c>
      <c r="I17" s="33">
        <f>SUM(I18:L251)</f>
        <v>0</v>
      </c>
      <c r="J17" s="34"/>
    </row>
    <row r="18" spans="1:10" s="4" customFormat="1" ht="33.75">
      <c r="A18" s="67" t="s">
        <v>195</v>
      </c>
      <c r="B18" s="16"/>
      <c r="C18" s="27" t="s">
        <v>372</v>
      </c>
      <c r="D18" s="84">
        <f>D19+D28</f>
        <v>761.4</v>
      </c>
      <c r="E18" s="84">
        <f>E19+E28</f>
        <v>0</v>
      </c>
      <c r="F18" s="84">
        <f>F19+F28</f>
        <v>0</v>
      </c>
      <c r="G18" s="84">
        <f>G19+G28</f>
        <v>200</v>
      </c>
      <c r="H18" s="84">
        <f>H19+H28</f>
        <v>270</v>
      </c>
      <c r="I18" s="33"/>
      <c r="J18" s="34"/>
    </row>
    <row r="19" spans="1:10" s="4" customFormat="1" ht="21.75">
      <c r="A19" s="67" t="s">
        <v>196</v>
      </c>
      <c r="B19" s="16"/>
      <c r="C19" s="130" t="s">
        <v>5</v>
      </c>
      <c r="D19" s="84">
        <f>D20+D24</f>
        <v>610.4</v>
      </c>
      <c r="E19" s="84">
        <f>E20+E24</f>
        <v>0</v>
      </c>
      <c r="F19" s="84">
        <f>F20+F24</f>
        <v>0</v>
      </c>
      <c r="G19" s="84">
        <f>G20+G24</f>
        <v>200</v>
      </c>
      <c r="H19" s="84">
        <f>H20+H24</f>
        <v>200</v>
      </c>
      <c r="I19" s="33"/>
      <c r="J19" s="34"/>
    </row>
    <row r="20" spans="1:10" s="4" customFormat="1" ht="45">
      <c r="A20" s="70" t="s">
        <v>197</v>
      </c>
      <c r="B20" s="44"/>
      <c r="C20" s="29" t="s">
        <v>87</v>
      </c>
      <c r="D20" s="135">
        <f aca="true" t="shared" si="0" ref="D20:H21">D21</f>
        <v>610.4</v>
      </c>
      <c r="E20" s="135">
        <f t="shared" si="0"/>
        <v>0</v>
      </c>
      <c r="F20" s="135">
        <f t="shared" si="0"/>
        <v>0</v>
      </c>
      <c r="G20" s="135">
        <f t="shared" si="0"/>
        <v>200</v>
      </c>
      <c r="H20" s="135">
        <f t="shared" si="0"/>
        <v>200</v>
      </c>
      <c r="I20" s="33"/>
      <c r="J20" s="34"/>
    </row>
    <row r="21" spans="1:10" s="4" customFormat="1" ht="12.75">
      <c r="A21" s="70" t="s">
        <v>198</v>
      </c>
      <c r="B21" s="44"/>
      <c r="C21" s="28" t="s">
        <v>173</v>
      </c>
      <c r="D21" s="135">
        <f t="shared" si="0"/>
        <v>610.4</v>
      </c>
      <c r="E21" s="135">
        <f t="shared" si="0"/>
        <v>0</v>
      </c>
      <c r="F21" s="135">
        <f t="shared" si="0"/>
        <v>0</v>
      </c>
      <c r="G21" s="135">
        <f t="shared" si="0"/>
        <v>200</v>
      </c>
      <c r="H21" s="135">
        <f t="shared" si="0"/>
        <v>200</v>
      </c>
      <c r="I21" s="33"/>
      <c r="J21" s="34"/>
    </row>
    <row r="22" spans="1:10" s="4" customFormat="1" ht="33.75">
      <c r="A22" s="70" t="s">
        <v>199</v>
      </c>
      <c r="B22" s="44"/>
      <c r="C22" s="48" t="s">
        <v>88</v>
      </c>
      <c r="D22" s="135">
        <f>D23</f>
        <v>610.4</v>
      </c>
      <c r="E22" s="135">
        <f>E23</f>
        <v>0</v>
      </c>
      <c r="F22" s="135">
        <f>F23</f>
        <v>0</v>
      </c>
      <c r="G22" s="135">
        <f>G23</f>
        <v>200</v>
      </c>
      <c r="H22" s="135">
        <f>H23</f>
        <v>200</v>
      </c>
      <c r="I22" s="33"/>
      <c r="J22" s="34"/>
    </row>
    <row r="23" spans="1:10" s="4" customFormat="1" ht="22.5">
      <c r="A23" s="70" t="s">
        <v>199</v>
      </c>
      <c r="B23" s="11" t="s">
        <v>40</v>
      </c>
      <c r="C23" s="29" t="s">
        <v>343</v>
      </c>
      <c r="D23" s="135">
        <f>ЦСР!E87</f>
        <v>610.4</v>
      </c>
      <c r="E23" s="135">
        <f>ЦСР!F87</f>
        <v>0</v>
      </c>
      <c r="F23" s="135">
        <f>ЦСР!G87</f>
        <v>0</v>
      </c>
      <c r="G23" s="135">
        <f>ЦСР!H87</f>
        <v>200</v>
      </c>
      <c r="H23" s="135">
        <f>ЦСР!I87</f>
        <v>200</v>
      </c>
      <c r="I23" s="33"/>
      <c r="J23" s="34"/>
    </row>
    <row r="24" spans="1:10" s="4" customFormat="1" ht="33.75" hidden="1">
      <c r="A24" s="70" t="s">
        <v>200</v>
      </c>
      <c r="B24" s="44"/>
      <c r="C24" s="29" t="s">
        <v>89</v>
      </c>
      <c r="D24" s="135">
        <f aca="true" t="shared" si="1" ref="D24:H25">D25</f>
        <v>0</v>
      </c>
      <c r="E24" s="135">
        <f t="shared" si="1"/>
        <v>0</v>
      </c>
      <c r="F24" s="135">
        <f t="shared" si="1"/>
        <v>0</v>
      </c>
      <c r="G24" s="135">
        <f t="shared" si="1"/>
        <v>0</v>
      </c>
      <c r="H24" s="135">
        <f t="shared" si="1"/>
        <v>0</v>
      </c>
      <c r="I24" s="33"/>
      <c r="J24" s="34"/>
    </row>
    <row r="25" spans="1:10" s="4" customFormat="1" ht="12.75" hidden="1">
      <c r="A25" s="70" t="s">
        <v>201</v>
      </c>
      <c r="B25" s="44"/>
      <c r="C25" s="28" t="s">
        <v>173</v>
      </c>
      <c r="D25" s="135">
        <f t="shared" si="1"/>
        <v>0</v>
      </c>
      <c r="E25" s="135">
        <f t="shared" si="1"/>
        <v>0</v>
      </c>
      <c r="F25" s="135">
        <f t="shared" si="1"/>
        <v>0</v>
      </c>
      <c r="G25" s="135">
        <f t="shared" si="1"/>
        <v>0</v>
      </c>
      <c r="H25" s="135">
        <f t="shared" si="1"/>
        <v>0</v>
      </c>
      <c r="I25" s="33"/>
      <c r="J25" s="34"/>
    </row>
    <row r="26" spans="1:10" s="4" customFormat="1" ht="33.75" hidden="1">
      <c r="A26" s="70" t="s">
        <v>202</v>
      </c>
      <c r="B26" s="44"/>
      <c r="C26" s="48" t="s">
        <v>90</v>
      </c>
      <c r="D26" s="135">
        <f>D27</f>
        <v>0</v>
      </c>
      <c r="E26" s="135">
        <f>E27</f>
        <v>0</v>
      </c>
      <c r="F26" s="135">
        <f>F27</f>
        <v>0</v>
      </c>
      <c r="G26" s="135">
        <f>G27</f>
        <v>0</v>
      </c>
      <c r="H26" s="135">
        <f>H27</f>
        <v>0</v>
      </c>
      <c r="I26" s="33"/>
      <c r="J26" s="34"/>
    </row>
    <row r="27" spans="1:10" s="4" customFormat="1" ht="22.5" hidden="1">
      <c r="A27" s="70" t="s">
        <v>202</v>
      </c>
      <c r="B27" s="11" t="s">
        <v>40</v>
      </c>
      <c r="C27" s="29" t="s">
        <v>343</v>
      </c>
      <c r="D27" s="135">
        <f>ЦСР!E91</f>
        <v>0</v>
      </c>
      <c r="E27" s="135">
        <f>ЦСР!F91</f>
        <v>0</v>
      </c>
      <c r="F27" s="135">
        <f>ЦСР!G91</f>
        <v>0</v>
      </c>
      <c r="G27" s="135">
        <f>ЦСР!H91</f>
        <v>0</v>
      </c>
      <c r="H27" s="135">
        <f>ЦСР!I91</f>
        <v>0</v>
      </c>
      <c r="I27" s="33"/>
      <c r="J27" s="34"/>
    </row>
    <row r="28" spans="1:10" s="4" customFormat="1" ht="18.75" customHeight="1">
      <c r="A28" s="67" t="s">
        <v>203</v>
      </c>
      <c r="B28" s="16"/>
      <c r="C28" s="131" t="s">
        <v>53</v>
      </c>
      <c r="D28" s="84">
        <f aca="true" t="shared" si="2" ref="D28:H30">D29</f>
        <v>151</v>
      </c>
      <c r="E28" s="84">
        <f t="shared" si="2"/>
        <v>0</v>
      </c>
      <c r="F28" s="84">
        <f t="shared" si="2"/>
        <v>0</v>
      </c>
      <c r="G28" s="84">
        <f t="shared" si="2"/>
        <v>0</v>
      </c>
      <c r="H28" s="84">
        <f t="shared" si="2"/>
        <v>70</v>
      </c>
      <c r="I28" s="33"/>
      <c r="J28" s="34"/>
    </row>
    <row r="29" spans="1:10" s="4" customFormat="1" ht="22.5">
      <c r="A29" s="70" t="s">
        <v>204</v>
      </c>
      <c r="B29" s="11"/>
      <c r="C29" s="29" t="s">
        <v>94</v>
      </c>
      <c r="D29" s="135">
        <f t="shared" si="2"/>
        <v>151</v>
      </c>
      <c r="E29" s="135">
        <f t="shared" si="2"/>
        <v>0</v>
      </c>
      <c r="F29" s="135">
        <f t="shared" si="2"/>
        <v>0</v>
      </c>
      <c r="G29" s="135">
        <f t="shared" si="2"/>
        <v>0</v>
      </c>
      <c r="H29" s="135">
        <f t="shared" si="2"/>
        <v>70</v>
      </c>
      <c r="I29" s="33"/>
      <c r="J29" s="34"/>
    </row>
    <row r="30" spans="1:10" s="4" customFormat="1" ht="12.75">
      <c r="A30" s="70" t="s">
        <v>205</v>
      </c>
      <c r="B30" s="11"/>
      <c r="C30" s="28" t="s">
        <v>173</v>
      </c>
      <c r="D30" s="135">
        <f t="shared" si="2"/>
        <v>151</v>
      </c>
      <c r="E30" s="135">
        <f t="shared" si="2"/>
        <v>0</v>
      </c>
      <c r="F30" s="135">
        <f t="shared" si="2"/>
        <v>0</v>
      </c>
      <c r="G30" s="135">
        <f t="shared" si="2"/>
        <v>0</v>
      </c>
      <c r="H30" s="135">
        <f t="shared" si="2"/>
        <v>70</v>
      </c>
      <c r="I30" s="33"/>
      <c r="J30" s="34"/>
    </row>
    <row r="31" spans="1:10" s="4" customFormat="1" ht="22.5">
      <c r="A31" s="70" t="s">
        <v>206</v>
      </c>
      <c r="B31" s="11"/>
      <c r="C31" s="48" t="s">
        <v>95</v>
      </c>
      <c r="D31" s="135">
        <f>D32</f>
        <v>151</v>
      </c>
      <c r="E31" s="135">
        <f>E32</f>
        <v>0</v>
      </c>
      <c r="F31" s="135">
        <f>F32</f>
        <v>0</v>
      </c>
      <c r="G31" s="135">
        <f>G32</f>
        <v>0</v>
      </c>
      <c r="H31" s="135">
        <f>H32</f>
        <v>70</v>
      </c>
      <c r="I31" s="33"/>
      <c r="J31" s="34"/>
    </row>
    <row r="32" spans="1:10" s="4" customFormat="1" ht="22.5">
      <c r="A32" s="70" t="s">
        <v>206</v>
      </c>
      <c r="B32" s="11" t="s">
        <v>40</v>
      </c>
      <c r="C32" s="29" t="s">
        <v>343</v>
      </c>
      <c r="D32" s="135">
        <f>ЦСР!E98</f>
        <v>151</v>
      </c>
      <c r="E32" s="135">
        <f>ЦСР!F98</f>
        <v>0</v>
      </c>
      <c r="F32" s="135">
        <f>ЦСР!G98</f>
        <v>0</v>
      </c>
      <c r="G32" s="135">
        <f>ЦСР!H98</f>
        <v>0</v>
      </c>
      <c r="H32" s="135">
        <f>ЦСР!I98</f>
        <v>70</v>
      </c>
      <c r="I32" s="33"/>
      <c r="J32" s="34"/>
    </row>
    <row r="33" spans="1:10" s="4" customFormat="1" ht="33.75">
      <c r="A33" s="67" t="s">
        <v>212</v>
      </c>
      <c r="B33" s="16"/>
      <c r="C33" s="31" t="s">
        <v>374</v>
      </c>
      <c r="D33" s="84">
        <f>D34+D66+D72</f>
        <v>44250.799999999996</v>
      </c>
      <c r="E33" s="84">
        <f>E34+E66+E72</f>
        <v>0</v>
      </c>
      <c r="F33" s="84">
        <f>F34+F66+F72</f>
        <v>0</v>
      </c>
      <c r="G33" s="84">
        <f>G34+G66+G72</f>
        <v>8407</v>
      </c>
      <c r="H33" s="84">
        <f>H34+H66+H72</f>
        <v>7920.5</v>
      </c>
      <c r="I33" s="33"/>
      <c r="J33" s="34"/>
    </row>
    <row r="34" spans="1:10" s="4" customFormat="1" ht="32.25">
      <c r="A34" s="67" t="s">
        <v>217</v>
      </c>
      <c r="B34" s="16"/>
      <c r="C34" s="131" t="s">
        <v>3</v>
      </c>
      <c r="D34" s="84">
        <f>D35+D49+D56</f>
        <v>43753.99999999999</v>
      </c>
      <c r="E34" s="84">
        <f>E35+E49+E56</f>
        <v>0</v>
      </c>
      <c r="F34" s="84">
        <f>F35+F49+F56</f>
        <v>0</v>
      </c>
      <c r="G34" s="84">
        <f>G35+G49+G56</f>
        <v>7492</v>
      </c>
      <c r="H34" s="84">
        <f>H35+H49+H56</f>
        <v>7120.5</v>
      </c>
      <c r="I34" s="33"/>
      <c r="J34" s="34"/>
    </row>
    <row r="35" spans="1:10" s="4" customFormat="1" ht="12.75">
      <c r="A35" s="70" t="s">
        <v>218</v>
      </c>
      <c r="B35" s="11"/>
      <c r="C35" s="46" t="s">
        <v>103</v>
      </c>
      <c r="D35" s="135">
        <f>D36+D46+D43</f>
        <v>41882.2</v>
      </c>
      <c r="E35" s="135">
        <f>E36+E46+E43</f>
        <v>0</v>
      </c>
      <c r="F35" s="135">
        <f>F36+F46+F43</f>
        <v>0</v>
      </c>
      <c r="G35" s="135">
        <f>G36+G46+G43</f>
        <v>7342</v>
      </c>
      <c r="H35" s="135">
        <f>H36+H46+H43</f>
        <v>6970.5</v>
      </c>
      <c r="I35" s="33"/>
      <c r="J35" s="34"/>
    </row>
    <row r="36" spans="1:10" s="4" customFormat="1" ht="12.75">
      <c r="A36" s="70" t="s">
        <v>219</v>
      </c>
      <c r="B36" s="11"/>
      <c r="C36" s="28" t="s">
        <v>173</v>
      </c>
      <c r="D36" s="135">
        <f>D37+D39+D41</f>
        <v>3564.0999999999995</v>
      </c>
      <c r="E36" s="135">
        <f>E37+E39+E41</f>
        <v>0</v>
      </c>
      <c r="F36" s="135">
        <f>F37+F39+F41</f>
        <v>0</v>
      </c>
      <c r="G36" s="135">
        <f>G37+G39+G41</f>
        <v>2672</v>
      </c>
      <c r="H36" s="135">
        <f>H37+H39+H41</f>
        <v>2500.5</v>
      </c>
      <c r="I36" s="33"/>
      <c r="J36" s="34"/>
    </row>
    <row r="37" spans="1:10" s="4" customFormat="1" ht="22.5">
      <c r="A37" s="70" t="s">
        <v>220</v>
      </c>
      <c r="B37" s="11"/>
      <c r="C37" s="46" t="s">
        <v>111</v>
      </c>
      <c r="D37" s="135">
        <f>D38</f>
        <v>797.6</v>
      </c>
      <c r="E37" s="135">
        <f>E38</f>
        <v>0</v>
      </c>
      <c r="F37" s="135">
        <f>F38</f>
        <v>0</v>
      </c>
      <c r="G37" s="135">
        <f>G38</f>
        <v>800</v>
      </c>
      <c r="H37" s="135">
        <f>H38</f>
        <v>800.5</v>
      </c>
      <c r="I37" s="33"/>
      <c r="J37" s="34"/>
    </row>
    <row r="38" spans="1:10" s="4" customFormat="1" ht="22.5">
      <c r="A38" s="70" t="s">
        <v>220</v>
      </c>
      <c r="B38" s="11" t="s">
        <v>40</v>
      </c>
      <c r="C38" s="29" t="s">
        <v>343</v>
      </c>
      <c r="D38" s="135">
        <f>ЦСР!E134</f>
        <v>797.6</v>
      </c>
      <c r="E38" s="135">
        <f>ЦСР!F134</f>
        <v>0</v>
      </c>
      <c r="F38" s="135">
        <f>ЦСР!G134</f>
        <v>0</v>
      </c>
      <c r="G38" s="135">
        <f>ЦСР!H134</f>
        <v>800</v>
      </c>
      <c r="H38" s="135">
        <f>ЦСР!I134</f>
        <v>800.5</v>
      </c>
      <c r="I38" s="33"/>
      <c r="J38" s="34"/>
    </row>
    <row r="39" spans="1:10" s="4" customFormat="1" ht="24" customHeight="1">
      <c r="A39" s="70" t="s">
        <v>226</v>
      </c>
      <c r="B39" s="11"/>
      <c r="C39" s="46" t="s">
        <v>117</v>
      </c>
      <c r="D39" s="135">
        <f>D40</f>
        <v>2074.8999999999996</v>
      </c>
      <c r="E39" s="135">
        <f>E40</f>
        <v>0</v>
      </c>
      <c r="F39" s="135">
        <f>F40</f>
        <v>0</v>
      </c>
      <c r="G39" s="135">
        <f>G40</f>
        <v>1872</v>
      </c>
      <c r="H39" s="135">
        <f>H40</f>
        <v>1700</v>
      </c>
      <c r="I39" s="33"/>
      <c r="J39" s="34"/>
    </row>
    <row r="40" spans="1:10" s="4" customFormat="1" ht="22.5">
      <c r="A40" s="70" t="s">
        <v>226</v>
      </c>
      <c r="B40" s="11" t="s">
        <v>40</v>
      </c>
      <c r="C40" s="29" t="s">
        <v>343</v>
      </c>
      <c r="D40" s="135">
        <f>ЦСР!E136</f>
        <v>2074.8999999999996</v>
      </c>
      <c r="E40" s="135">
        <f>ЦСР!F136</f>
        <v>0</v>
      </c>
      <c r="F40" s="135">
        <f>ЦСР!G136</f>
        <v>0</v>
      </c>
      <c r="G40" s="135">
        <f>ЦСР!H136</f>
        <v>1872</v>
      </c>
      <c r="H40" s="135">
        <f>ЦСР!I136</f>
        <v>1700</v>
      </c>
      <c r="I40" s="33"/>
      <c r="J40" s="34"/>
    </row>
    <row r="41" spans="1:10" s="4" customFormat="1" ht="12.75">
      <c r="A41" s="70" t="s">
        <v>441</v>
      </c>
      <c r="B41" s="11"/>
      <c r="C41" s="28" t="s">
        <v>442</v>
      </c>
      <c r="D41" s="135">
        <f>D42</f>
        <v>691.6</v>
      </c>
      <c r="E41" s="135">
        <f>E42</f>
        <v>0</v>
      </c>
      <c r="F41" s="135">
        <f>F42</f>
        <v>0</v>
      </c>
      <c r="G41" s="135">
        <f>G42</f>
        <v>0</v>
      </c>
      <c r="H41" s="135">
        <f>H42</f>
        <v>0</v>
      </c>
      <c r="I41" s="33"/>
      <c r="J41" s="34"/>
    </row>
    <row r="42" spans="1:10" s="4" customFormat="1" ht="22.5">
      <c r="A42" s="70" t="s">
        <v>441</v>
      </c>
      <c r="B42" s="11" t="s">
        <v>40</v>
      </c>
      <c r="C42" s="29" t="s">
        <v>343</v>
      </c>
      <c r="D42" s="135">
        <f>ЦСР!E138</f>
        <v>691.6</v>
      </c>
      <c r="E42" s="135">
        <f>ЦСР!F138</f>
        <v>0</v>
      </c>
      <c r="F42" s="135">
        <f>ЦСР!G138</f>
        <v>0</v>
      </c>
      <c r="G42" s="135">
        <f>ЦСР!H138</f>
        <v>0</v>
      </c>
      <c r="H42" s="135">
        <f>ЦСР!I138</f>
        <v>0</v>
      </c>
      <c r="I42" s="33"/>
      <c r="J42" s="34"/>
    </row>
    <row r="43" spans="1:10" s="4" customFormat="1" ht="22.5">
      <c r="A43" s="70" t="s">
        <v>416</v>
      </c>
      <c r="B43" s="11"/>
      <c r="C43" s="28" t="s">
        <v>269</v>
      </c>
      <c r="D43" s="135">
        <f aca="true" t="shared" si="3" ref="D43:H44">D44</f>
        <v>30654.5</v>
      </c>
      <c r="E43" s="135">
        <f t="shared" si="3"/>
        <v>0</v>
      </c>
      <c r="F43" s="135">
        <f t="shared" si="3"/>
        <v>0</v>
      </c>
      <c r="G43" s="135">
        <f t="shared" si="3"/>
        <v>0</v>
      </c>
      <c r="H43" s="135">
        <f t="shared" si="3"/>
        <v>0</v>
      </c>
      <c r="I43" s="33"/>
      <c r="J43" s="34"/>
    </row>
    <row r="44" spans="1:10" s="4" customFormat="1" ht="22.5">
      <c r="A44" s="70" t="s">
        <v>417</v>
      </c>
      <c r="B44" s="11"/>
      <c r="C44" s="46" t="s">
        <v>418</v>
      </c>
      <c r="D44" s="135">
        <f t="shared" si="3"/>
        <v>30654.5</v>
      </c>
      <c r="E44" s="135">
        <f t="shared" si="3"/>
        <v>0</v>
      </c>
      <c r="F44" s="135">
        <f t="shared" si="3"/>
        <v>0</v>
      </c>
      <c r="G44" s="135">
        <f t="shared" si="3"/>
        <v>0</v>
      </c>
      <c r="H44" s="135">
        <f t="shared" si="3"/>
        <v>0</v>
      </c>
      <c r="I44" s="33"/>
      <c r="J44" s="34"/>
    </row>
    <row r="45" spans="1:10" s="4" customFormat="1" ht="22.5">
      <c r="A45" s="70" t="s">
        <v>417</v>
      </c>
      <c r="B45" s="11" t="s">
        <v>40</v>
      </c>
      <c r="C45" s="28" t="s">
        <v>343</v>
      </c>
      <c r="D45" s="135">
        <f>ЦСР!E141</f>
        <v>30654.5</v>
      </c>
      <c r="E45" s="135">
        <f>ЦСР!F141</f>
        <v>0</v>
      </c>
      <c r="F45" s="135">
        <f>ЦСР!G141</f>
        <v>0</v>
      </c>
      <c r="G45" s="135">
        <f>ЦСР!H141</f>
        <v>0</v>
      </c>
      <c r="H45" s="135">
        <f>ЦСР!I141</f>
        <v>0</v>
      </c>
      <c r="I45" s="33"/>
      <c r="J45" s="34"/>
    </row>
    <row r="46" spans="1:10" s="4" customFormat="1" ht="32.25" customHeight="1">
      <c r="A46" s="70" t="s">
        <v>346</v>
      </c>
      <c r="B46" s="11"/>
      <c r="C46" s="28" t="s">
        <v>347</v>
      </c>
      <c r="D46" s="135">
        <f aca="true" t="shared" si="4" ref="D46:H47">D47</f>
        <v>7663.6</v>
      </c>
      <c r="E46" s="135">
        <f t="shared" si="4"/>
        <v>0</v>
      </c>
      <c r="F46" s="135">
        <f t="shared" si="4"/>
        <v>0</v>
      </c>
      <c r="G46" s="135">
        <f t="shared" si="4"/>
        <v>4670</v>
      </c>
      <c r="H46" s="135">
        <f t="shared" si="4"/>
        <v>4470</v>
      </c>
      <c r="I46" s="33"/>
      <c r="J46" s="34"/>
    </row>
    <row r="47" spans="1:10" s="4" customFormat="1" ht="24.75" customHeight="1">
      <c r="A47" s="70" t="s">
        <v>387</v>
      </c>
      <c r="B47" s="11"/>
      <c r="C47" s="46" t="s">
        <v>388</v>
      </c>
      <c r="D47" s="135">
        <f t="shared" si="4"/>
        <v>7663.6</v>
      </c>
      <c r="E47" s="135">
        <f t="shared" si="4"/>
        <v>0</v>
      </c>
      <c r="F47" s="135">
        <f t="shared" si="4"/>
        <v>0</v>
      </c>
      <c r="G47" s="135">
        <f t="shared" si="4"/>
        <v>4670</v>
      </c>
      <c r="H47" s="135">
        <f t="shared" si="4"/>
        <v>4470</v>
      </c>
      <c r="I47" s="33"/>
      <c r="J47" s="34"/>
    </row>
    <row r="48" spans="1:10" s="4" customFormat="1" ht="21" customHeight="1">
      <c r="A48" s="70" t="s">
        <v>387</v>
      </c>
      <c r="B48" s="11" t="s">
        <v>40</v>
      </c>
      <c r="C48" s="29" t="s">
        <v>343</v>
      </c>
      <c r="D48" s="135">
        <f>ЦСР!E144</f>
        <v>7663.6</v>
      </c>
      <c r="E48" s="135">
        <f>ЦСР!F144</f>
        <v>0</v>
      </c>
      <c r="F48" s="135">
        <f>ЦСР!G144</f>
        <v>0</v>
      </c>
      <c r="G48" s="135">
        <f>ЦСР!H144</f>
        <v>4670</v>
      </c>
      <c r="H48" s="135">
        <f>ЦСР!I144</f>
        <v>4470</v>
      </c>
      <c r="I48" s="33"/>
      <c r="J48" s="34"/>
    </row>
    <row r="49" spans="1:10" s="4" customFormat="1" ht="33.75">
      <c r="A49" s="70" t="s">
        <v>264</v>
      </c>
      <c r="B49" s="11"/>
      <c r="C49" s="29" t="s">
        <v>66</v>
      </c>
      <c r="D49" s="96">
        <f>D50</f>
        <v>108.2</v>
      </c>
      <c r="E49" s="96">
        <f>E50</f>
        <v>0</v>
      </c>
      <c r="F49" s="96">
        <f>F50</f>
        <v>0</v>
      </c>
      <c r="G49" s="96">
        <f>G50</f>
        <v>150</v>
      </c>
      <c r="H49" s="96">
        <f>H50</f>
        <v>150</v>
      </c>
      <c r="I49" s="12"/>
      <c r="J49" s="34"/>
    </row>
    <row r="50" spans="1:10" s="4" customFormat="1" ht="12.75">
      <c r="A50" s="70" t="s">
        <v>265</v>
      </c>
      <c r="B50" s="11"/>
      <c r="C50" s="28" t="s">
        <v>173</v>
      </c>
      <c r="D50" s="96">
        <f>D54</f>
        <v>108.2</v>
      </c>
      <c r="E50" s="96">
        <f>E54</f>
        <v>0</v>
      </c>
      <c r="F50" s="96">
        <f>F54</f>
        <v>0</v>
      </c>
      <c r="G50" s="96">
        <f>G54</f>
        <v>150</v>
      </c>
      <c r="H50" s="96">
        <f>H54</f>
        <v>150</v>
      </c>
      <c r="I50" s="21"/>
      <c r="J50" s="34"/>
    </row>
    <row r="51" spans="1:10" s="4" customFormat="1" ht="33.75" hidden="1">
      <c r="A51" s="70" t="s">
        <v>266</v>
      </c>
      <c r="B51" s="11"/>
      <c r="C51" s="46" t="s">
        <v>76</v>
      </c>
      <c r="D51" s="96" t="e">
        <f>D52+D53</f>
        <v>#REF!</v>
      </c>
      <c r="E51" s="96" t="e">
        <f>E52+E53</f>
        <v>#REF!</v>
      </c>
      <c r="F51" s="96" t="e">
        <f>F52+F53</f>
        <v>#REF!</v>
      </c>
      <c r="G51" s="96" t="e">
        <f>G52+G53</f>
        <v>#REF!</v>
      </c>
      <c r="H51" s="96" t="e">
        <f>H52+H53</f>
        <v>#REF!</v>
      </c>
      <c r="I51" s="21"/>
      <c r="J51" s="34"/>
    </row>
    <row r="52" spans="1:10" s="4" customFormat="1" ht="22.5" hidden="1">
      <c r="A52" s="70" t="s">
        <v>266</v>
      </c>
      <c r="B52" s="11" t="s">
        <v>60</v>
      </c>
      <c r="C52" s="28" t="s">
        <v>279</v>
      </c>
      <c r="D52" s="96" t="e">
        <f>ЦСР!#REF!</f>
        <v>#REF!</v>
      </c>
      <c r="E52" s="96" t="e">
        <f>ЦСР!#REF!</f>
        <v>#REF!</v>
      </c>
      <c r="F52" s="96" t="e">
        <f>ЦСР!#REF!</f>
        <v>#REF!</v>
      </c>
      <c r="G52" s="96" t="e">
        <f>ЦСР!#REF!</f>
        <v>#REF!</v>
      </c>
      <c r="H52" s="96" t="e">
        <f>ЦСР!#REF!</f>
        <v>#REF!</v>
      </c>
      <c r="I52" s="21"/>
      <c r="J52" s="34"/>
    </row>
    <row r="53" spans="1:10" s="4" customFormat="1" ht="12.75" hidden="1">
      <c r="A53" s="70" t="s">
        <v>266</v>
      </c>
      <c r="B53" s="11" t="s">
        <v>43</v>
      </c>
      <c r="C53" s="29" t="s">
        <v>44</v>
      </c>
      <c r="D53" s="96" t="e">
        <f>ЦСР!#REF!</f>
        <v>#REF!</v>
      </c>
      <c r="E53" s="96" t="e">
        <f>ЦСР!#REF!</f>
        <v>#REF!</v>
      </c>
      <c r="F53" s="96" t="e">
        <f>ЦСР!#REF!</f>
        <v>#REF!</v>
      </c>
      <c r="G53" s="96" t="e">
        <f>ЦСР!#REF!</f>
        <v>#REF!</v>
      </c>
      <c r="H53" s="96" t="e">
        <f>ЦСР!#REF!</f>
        <v>#REF!</v>
      </c>
      <c r="I53" s="21"/>
      <c r="J53" s="34"/>
    </row>
    <row r="54" spans="1:10" s="4" customFormat="1" ht="12.75">
      <c r="A54" s="70" t="s">
        <v>283</v>
      </c>
      <c r="B54" s="11"/>
      <c r="C54" s="46" t="s">
        <v>300</v>
      </c>
      <c r="D54" s="96">
        <f>D55</f>
        <v>108.2</v>
      </c>
      <c r="E54" s="96">
        <f>E55</f>
        <v>0</v>
      </c>
      <c r="F54" s="96">
        <f>F55</f>
        <v>0</v>
      </c>
      <c r="G54" s="96">
        <f>G55</f>
        <v>150</v>
      </c>
      <c r="H54" s="96">
        <f>H55</f>
        <v>150</v>
      </c>
      <c r="I54" s="21"/>
      <c r="J54" s="34"/>
    </row>
    <row r="55" spans="1:10" s="4" customFormat="1" ht="22.5">
      <c r="A55" s="70" t="s">
        <v>283</v>
      </c>
      <c r="B55" s="11" t="s">
        <v>40</v>
      </c>
      <c r="C55" s="29" t="s">
        <v>41</v>
      </c>
      <c r="D55" s="96">
        <f>ЦСР!E148</f>
        <v>108.2</v>
      </c>
      <c r="E55" s="96">
        <f>ЦСР!F148</f>
        <v>0</v>
      </c>
      <c r="F55" s="96">
        <f>ЦСР!G148</f>
        <v>0</v>
      </c>
      <c r="G55" s="96">
        <f>ЦСР!H148</f>
        <v>150</v>
      </c>
      <c r="H55" s="96">
        <f>ЦСР!I148</f>
        <v>150</v>
      </c>
      <c r="I55" s="21"/>
      <c r="J55" s="34"/>
    </row>
    <row r="56" spans="1:10" s="4" customFormat="1" ht="22.5">
      <c r="A56" s="70" t="s">
        <v>421</v>
      </c>
      <c r="B56" s="11"/>
      <c r="C56" s="28" t="s">
        <v>419</v>
      </c>
      <c r="D56" s="96">
        <f>D60+D57+D63</f>
        <v>1763.6</v>
      </c>
      <c r="E56" s="96">
        <f>E60+E57+E63</f>
        <v>0</v>
      </c>
      <c r="F56" s="96">
        <f>F60+F57+F63</f>
        <v>0</v>
      </c>
      <c r="G56" s="96">
        <f>G60+G57+G63</f>
        <v>0</v>
      </c>
      <c r="H56" s="96">
        <f>H60+H57+H63</f>
        <v>0</v>
      </c>
      <c r="I56" s="21"/>
      <c r="J56" s="34"/>
    </row>
    <row r="57" spans="1:10" s="4" customFormat="1" ht="22.5">
      <c r="A57" s="70" t="s">
        <v>438</v>
      </c>
      <c r="B57" s="11"/>
      <c r="C57" s="28" t="s">
        <v>269</v>
      </c>
      <c r="D57" s="96">
        <f aca="true" t="shared" si="5" ref="D57:H58">D58</f>
        <v>1166.6</v>
      </c>
      <c r="E57" s="96">
        <f t="shared" si="5"/>
        <v>0</v>
      </c>
      <c r="F57" s="96">
        <f t="shared" si="5"/>
        <v>0</v>
      </c>
      <c r="G57" s="96">
        <f t="shared" si="5"/>
        <v>0</v>
      </c>
      <c r="H57" s="96">
        <f t="shared" si="5"/>
        <v>0</v>
      </c>
      <c r="I57" s="21"/>
      <c r="J57" s="34"/>
    </row>
    <row r="58" spans="1:10" s="4" customFormat="1" ht="33.75">
      <c r="A58" s="70" t="s">
        <v>439</v>
      </c>
      <c r="B58" s="11"/>
      <c r="C58" s="46" t="s">
        <v>440</v>
      </c>
      <c r="D58" s="96">
        <f t="shared" si="5"/>
        <v>1166.6</v>
      </c>
      <c r="E58" s="96">
        <f t="shared" si="5"/>
        <v>0</v>
      </c>
      <c r="F58" s="96">
        <f t="shared" si="5"/>
        <v>0</v>
      </c>
      <c r="G58" s="96">
        <f t="shared" si="5"/>
        <v>0</v>
      </c>
      <c r="H58" s="96">
        <f t="shared" si="5"/>
        <v>0</v>
      </c>
      <c r="I58" s="21"/>
      <c r="J58" s="34"/>
    </row>
    <row r="59" spans="1:10" s="4" customFormat="1" ht="22.5">
      <c r="A59" s="70" t="s">
        <v>439</v>
      </c>
      <c r="B59" s="11" t="s">
        <v>40</v>
      </c>
      <c r="C59" s="29" t="s">
        <v>41</v>
      </c>
      <c r="D59" s="96">
        <f>ЦСР!E152</f>
        <v>1166.6</v>
      </c>
      <c r="E59" s="96">
        <f>ЦСР!F152</f>
        <v>0</v>
      </c>
      <c r="F59" s="96">
        <f>ЦСР!G152</f>
        <v>0</v>
      </c>
      <c r="G59" s="96">
        <f>ЦСР!H152</f>
        <v>0</v>
      </c>
      <c r="H59" s="96">
        <f>ЦСР!I152</f>
        <v>0</v>
      </c>
      <c r="I59" s="21"/>
      <c r="J59" s="34"/>
    </row>
    <row r="60" spans="1:10" s="4" customFormat="1" ht="33.75">
      <c r="A60" s="70" t="s">
        <v>422</v>
      </c>
      <c r="B60" s="11"/>
      <c r="C60" s="28" t="s">
        <v>347</v>
      </c>
      <c r="D60" s="96">
        <f aca="true" t="shared" si="6" ref="D60:H61">D61</f>
        <v>291.7</v>
      </c>
      <c r="E60" s="96">
        <f t="shared" si="6"/>
        <v>0</v>
      </c>
      <c r="F60" s="96">
        <f t="shared" si="6"/>
        <v>0</v>
      </c>
      <c r="G60" s="96">
        <f t="shared" si="6"/>
        <v>0</v>
      </c>
      <c r="H60" s="96">
        <f t="shared" si="6"/>
        <v>0</v>
      </c>
      <c r="I60" s="21"/>
      <c r="J60" s="34"/>
    </row>
    <row r="61" spans="1:10" s="4" customFormat="1" ht="22.5">
      <c r="A61" s="70" t="s">
        <v>423</v>
      </c>
      <c r="B61" s="11"/>
      <c r="C61" s="46" t="s">
        <v>420</v>
      </c>
      <c r="D61" s="96">
        <f t="shared" si="6"/>
        <v>291.7</v>
      </c>
      <c r="E61" s="96">
        <f t="shared" si="6"/>
        <v>0</v>
      </c>
      <c r="F61" s="96">
        <f t="shared" si="6"/>
        <v>0</v>
      </c>
      <c r="G61" s="96">
        <f t="shared" si="6"/>
        <v>0</v>
      </c>
      <c r="H61" s="96">
        <f t="shared" si="6"/>
        <v>0</v>
      </c>
      <c r="I61" s="21"/>
      <c r="J61" s="34"/>
    </row>
    <row r="62" spans="1:10" s="4" customFormat="1" ht="22.5">
      <c r="A62" s="70" t="s">
        <v>423</v>
      </c>
      <c r="B62" s="11" t="s">
        <v>40</v>
      </c>
      <c r="C62" s="29" t="s">
        <v>41</v>
      </c>
      <c r="D62" s="96">
        <f>ЦСР!E155</f>
        <v>291.7</v>
      </c>
      <c r="E62" s="96">
        <f>ЦСР!F155</f>
        <v>0</v>
      </c>
      <c r="F62" s="96">
        <f>ЦСР!G155</f>
        <v>0</v>
      </c>
      <c r="G62" s="96">
        <f>ЦСР!H155</f>
        <v>0</v>
      </c>
      <c r="H62" s="96">
        <f>ЦСР!I155</f>
        <v>0</v>
      </c>
      <c r="I62" s="21"/>
      <c r="J62" s="34"/>
    </row>
    <row r="63" spans="1:10" s="4" customFormat="1" ht="12.75">
      <c r="A63" s="11" t="s">
        <v>451</v>
      </c>
      <c r="B63" s="11"/>
      <c r="C63" s="28" t="s">
        <v>173</v>
      </c>
      <c r="D63" s="96">
        <f aca="true" t="shared" si="7" ref="D63:H64">D64</f>
        <v>305.3</v>
      </c>
      <c r="E63" s="96">
        <f t="shared" si="7"/>
        <v>0</v>
      </c>
      <c r="F63" s="96">
        <f t="shared" si="7"/>
        <v>0</v>
      </c>
      <c r="G63" s="96">
        <f t="shared" si="7"/>
        <v>0</v>
      </c>
      <c r="H63" s="96">
        <f t="shared" si="7"/>
        <v>0</v>
      </c>
      <c r="I63" s="21"/>
      <c r="J63" s="34"/>
    </row>
    <row r="64" spans="1:10" s="4" customFormat="1" ht="12.75">
      <c r="A64" s="11" t="s">
        <v>452</v>
      </c>
      <c r="B64" s="11"/>
      <c r="C64" s="46" t="s">
        <v>453</v>
      </c>
      <c r="D64" s="96">
        <f t="shared" si="7"/>
        <v>305.3</v>
      </c>
      <c r="E64" s="96">
        <f t="shared" si="7"/>
        <v>0</v>
      </c>
      <c r="F64" s="96">
        <f t="shared" si="7"/>
        <v>0</v>
      </c>
      <c r="G64" s="96">
        <f t="shared" si="7"/>
        <v>0</v>
      </c>
      <c r="H64" s="96">
        <f t="shared" si="7"/>
        <v>0</v>
      </c>
      <c r="I64" s="21"/>
      <c r="J64" s="34"/>
    </row>
    <row r="65" spans="1:10" s="4" customFormat="1" ht="22.5">
      <c r="A65" s="11" t="s">
        <v>452</v>
      </c>
      <c r="B65" s="11" t="s">
        <v>40</v>
      </c>
      <c r="C65" s="29" t="s">
        <v>41</v>
      </c>
      <c r="D65" s="96">
        <f>ЦСР!E158</f>
        <v>305.3</v>
      </c>
      <c r="E65" s="96">
        <f>ЦСР!F158</f>
        <v>0</v>
      </c>
      <c r="F65" s="96">
        <f>ЦСР!G158</f>
        <v>0</v>
      </c>
      <c r="G65" s="96">
        <f>ЦСР!H158</f>
        <v>0</v>
      </c>
      <c r="H65" s="96">
        <f>ЦСР!I158</f>
        <v>0</v>
      </c>
      <c r="I65" s="21"/>
      <c r="J65" s="34"/>
    </row>
    <row r="66" spans="1:10" s="4" customFormat="1" ht="21.75">
      <c r="A66" s="67" t="s">
        <v>213</v>
      </c>
      <c r="B66" s="16"/>
      <c r="C66" s="131" t="s">
        <v>2</v>
      </c>
      <c r="D66" s="87">
        <f aca="true" t="shared" si="8" ref="D66:H68">D67</f>
        <v>496.8</v>
      </c>
      <c r="E66" s="87">
        <f t="shared" si="8"/>
        <v>0</v>
      </c>
      <c r="F66" s="87">
        <f t="shared" si="8"/>
        <v>0</v>
      </c>
      <c r="G66" s="87">
        <f t="shared" si="8"/>
        <v>618</v>
      </c>
      <c r="H66" s="87">
        <f t="shared" si="8"/>
        <v>500</v>
      </c>
      <c r="I66" s="22"/>
      <c r="J66" s="34"/>
    </row>
    <row r="67" spans="1:10" s="4" customFormat="1" ht="12.75">
      <c r="A67" s="70" t="s">
        <v>214</v>
      </c>
      <c r="B67" s="11"/>
      <c r="C67" s="29" t="s">
        <v>96</v>
      </c>
      <c r="D67" s="96">
        <f t="shared" si="8"/>
        <v>496.8</v>
      </c>
      <c r="E67" s="96">
        <f t="shared" si="8"/>
        <v>0</v>
      </c>
      <c r="F67" s="96">
        <f t="shared" si="8"/>
        <v>0</v>
      </c>
      <c r="G67" s="96">
        <f t="shared" si="8"/>
        <v>618</v>
      </c>
      <c r="H67" s="96">
        <f t="shared" si="8"/>
        <v>500</v>
      </c>
      <c r="I67" s="22"/>
      <c r="J67" s="34"/>
    </row>
    <row r="68" spans="1:10" s="4" customFormat="1" ht="12.75">
      <c r="A68" s="70" t="s">
        <v>215</v>
      </c>
      <c r="B68" s="11"/>
      <c r="C68" s="28" t="s">
        <v>173</v>
      </c>
      <c r="D68" s="96">
        <f>D69</f>
        <v>496.8</v>
      </c>
      <c r="E68" s="96">
        <f t="shared" si="8"/>
        <v>0</v>
      </c>
      <c r="F68" s="96">
        <f t="shared" si="8"/>
        <v>0</v>
      </c>
      <c r="G68" s="96">
        <f t="shared" si="8"/>
        <v>618</v>
      </c>
      <c r="H68" s="96">
        <f t="shared" si="8"/>
        <v>500</v>
      </c>
      <c r="I68" s="22"/>
      <c r="J68" s="34"/>
    </row>
    <row r="69" spans="1:10" s="4" customFormat="1" ht="33.75">
      <c r="A69" s="70" t="s">
        <v>216</v>
      </c>
      <c r="B69" s="11"/>
      <c r="C69" s="48" t="s">
        <v>164</v>
      </c>
      <c r="D69" s="96">
        <f>D70+D71</f>
        <v>496.8</v>
      </c>
      <c r="E69" s="96">
        <f>E70+E71</f>
        <v>0</v>
      </c>
      <c r="F69" s="96">
        <f>F70+F71</f>
        <v>0</v>
      </c>
      <c r="G69" s="96">
        <f>G70+G71</f>
        <v>618</v>
      </c>
      <c r="H69" s="96">
        <f>H70+H71</f>
        <v>500</v>
      </c>
      <c r="I69" s="22"/>
      <c r="J69" s="34"/>
    </row>
    <row r="70" spans="1:10" s="4" customFormat="1" ht="12.75">
      <c r="A70" s="70" t="s">
        <v>216</v>
      </c>
      <c r="B70" s="11" t="s">
        <v>43</v>
      </c>
      <c r="C70" s="29" t="s">
        <v>44</v>
      </c>
      <c r="D70" s="96">
        <f>ЦСР!E114</f>
        <v>0</v>
      </c>
      <c r="E70" s="96">
        <f>ЦСР!F114</f>
        <v>0</v>
      </c>
      <c r="F70" s="96">
        <f>ЦСР!G114</f>
        <v>0</v>
      </c>
      <c r="G70" s="96">
        <f>ЦСР!H114</f>
        <v>0</v>
      </c>
      <c r="H70" s="96">
        <f>ЦСР!I114</f>
        <v>0</v>
      </c>
      <c r="I70" s="22"/>
      <c r="J70" s="34"/>
    </row>
    <row r="71" spans="1:10" s="4" customFormat="1" ht="22.5">
      <c r="A71" s="70" t="s">
        <v>216</v>
      </c>
      <c r="B71" s="11" t="s">
        <v>40</v>
      </c>
      <c r="C71" s="29" t="s">
        <v>343</v>
      </c>
      <c r="D71" s="96">
        <f>ЦСР!E115</f>
        <v>496.8</v>
      </c>
      <c r="E71" s="96">
        <f>ЦСР!F115</f>
        <v>0</v>
      </c>
      <c r="F71" s="96">
        <f>ЦСР!G115</f>
        <v>0</v>
      </c>
      <c r="G71" s="96">
        <f>ЦСР!H115</f>
        <v>618</v>
      </c>
      <c r="H71" s="96">
        <f>ЦСР!I115</f>
        <v>500</v>
      </c>
      <c r="I71" s="22"/>
      <c r="J71" s="34"/>
    </row>
    <row r="72" spans="1:10" s="4" customFormat="1" ht="21.75">
      <c r="A72" s="67" t="s">
        <v>227</v>
      </c>
      <c r="B72" s="16"/>
      <c r="C72" s="131" t="s">
        <v>155</v>
      </c>
      <c r="D72" s="87">
        <f aca="true" t="shared" si="9" ref="D72:H74">D73</f>
        <v>0</v>
      </c>
      <c r="E72" s="87">
        <f t="shared" si="9"/>
        <v>0</v>
      </c>
      <c r="F72" s="87">
        <f t="shared" si="9"/>
        <v>0</v>
      </c>
      <c r="G72" s="87">
        <f t="shared" si="9"/>
        <v>297</v>
      </c>
      <c r="H72" s="87">
        <f t="shared" si="9"/>
        <v>300</v>
      </c>
      <c r="I72" s="22"/>
      <c r="J72" s="34"/>
    </row>
    <row r="73" spans="1:10" s="4" customFormat="1" ht="22.5">
      <c r="A73" s="70" t="s">
        <v>228</v>
      </c>
      <c r="B73" s="11"/>
      <c r="C73" s="28" t="s">
        <v>154</v>
      </c>
      <c r="D73" s="96">
        <f>D74</f>
        <v>0</v>
      </c>
      <c r="E73" s="96">
        <f t="shared" si="9"/>
        <v>0</v>
      </c>
      <c r="F73" s="96">
        <f t="shared" si="9"/>
        <v>0</v>
      </c>
      <c r="G73" s="96">
        <f t="shared" si="9"/>
        <v>297</v>
      </c>
      <c r="H73" s="96">
        <f t="shared" si="9"/>
        <v>300</v>
      </c>
      <c r="I73" s="21"/>
      <c r="J73" s="34"/>
    </row>
    <row r="74" spans="1:10" s="4" customFormat="1" ht="14.25" customHeight="1">
      <c r="A74" s="70" t="s">
        <v>229</v>
      </c>
      <c r="B74" s="11"/>
      <c r="C74" s="28" t="s">
        <v>173</v>
      </c>
      <c r="D74" s="96">
        <f t="shared" si="9"/>
        <v>0</v>
      </c>
      <c r="E74" s="96">
        <f t="shared" si="9"/>
        <v>0</v>
      </c>
      <c r="F74" s="96">
        <f t="shared" si="9"/>
        <v>0</v>
      </c>
      <c r="G74" s="96">
        <f t="shared" si="9"/>
        <v>297</v>
      </c>
      <c r="H74" s="96">
        <f t="shared" si="9"/>
        <v>300</v>
      </c>
      <c r="I74" s="21"/>
      <c r="J74" s="34"/>
    </row>
    <row r="75" spans="1:10" s="4" customFormat="1" ht="24.75" customHeight="1">
      <c r="A75" s="70" t="s">
        <v>230</v>
      </c>
      <c r="B75" s="11"/>
      <c r="C75" s="46" t="s">
        <v>158</v>
      </c>
      <c r="D75" s="96">
        <f>D76</f>
        <v>0</v>
      </c>
      <c r="E75" s="96">
        <f>E76</f>
        <v>0</v>
      </c>
      <c r="F75" s="96">
        <f>F76</f>
        <v>0</v>
      </c>
      <c r="G75" s="96">
        <f>G76</f>
        <v>297</v>
      </c>
      <c r="H75" s="96">
        <f>H76</f>
        <v>300</v>
      </c>
      <c r="I75" s="21"/>
      <c r="J75" s="34"/>
    </row>
    <row r="76" spans="1:10" s="4" customFormat="1" ht="22.5">
      <c r="A76" s="70" t="s">
        <v>230</v>
      </c>
      <c r="B76" s="11" t="s">
        <v>40</v>
      </c>
      <c r="C76" s="29" t="s">
        <v>343</v>
      </c>
      <c r="D76" s="96">
        <f>ЦСР!E163</f>
        <v>0</v>
      </c>
      <c r="E76" s="96">
        <f>ЦСР!F163</f>
        <v>0</v>
      </c>
      <c r="F76" s="96">
        <f>ЦСР!G163</f>
        <v>0</v>
      </c>
      <c r="G76" s="96">
        <f>ЦСР!H163</f>
        <v>297</v>
      </c>
      <c r="H76" s="96">
        <f>ЦСР!I163</f>
        <v>300</v>
      </c>
      <c r="I76" s="21"/>
      <c r="J76" s="34"/>
    </row>
    <row r="77" spans="1:10" ht="33.75">
      <c r="A77" s="67" t="s">
        <v>231</v>
      </c>
      <c r="B77" s="16"/>
      <c r="C77" s="31" t="s">
        <v>375</v>
      </c>
      <c r="D77" s="101">
        <f>D78+D105+D126+D142</f>
        <v>15219.29</v>
      </c>
      <c r="E77" s="101" t="e">
        <f>E78+E105+E126+E142</f>
        <v>#REF!</v>
      </c>
      <c r="F77" s="101" t="e">
        <f>F78+F105+F126+F142</f>
        <v>#REF!</v>
      </c>
      <c r="G77" s="101">
        <f>G78+G105+G126+G142</f>
        <v>7665.7</v>
      </c>
      <c r="H77" s="101">
        <f>H78+H105+H126+H142</f>
        <v>6668.7</v>
      </c>
      <c r="I77" s="20"/>
      <c r="J77" s="2"/>
    </row>
    <row r="78" spans="1:10" ht="12.75">
      <c r="A78" s="67" t="s">
        <v>232</v>
      </c>
      <c r="B78" s="16"/>
      <c r="C78" s="131" t="s">
        <v>101</v>
      </c>
      <c r="D78" s="101">
        <f aca="true" t="shared" si="10" ref="D78:H79">D79</f>
        <v>424.5</v>
      </c>
      <c r="E78" s="101" t="e">
        <f t="shared" si="10"/>
        <v>#REF!</v>
      </c>
      <c r="F78" s="101" t="e">
        <f t="shared" si="10"/>
        <v>#REF!</v>
      </c>
      <c r="G78" s="101">
        <f t="shared" si="10"/>
        <v>135.7</v>
      </c>
      <c r="H78" s="101">
        <f t="shared" si="10"/>
        <v>135.7</v>
      </c>
      <c r="I78" s="20"/>
      <c r="J78" s="2"/>
    </row>
    <row r="79" spans="1:10" ht="33.75">
      <c r="A79" s="70" t="s">
        <v>233</v>
      </c>
      <c r="B79" s="11"/>
      <c r="C79" s="28" t="s">
        <v>67</v>
      </c>
      <c r="D79" s="100">
        <f t="shared" si="10"/>
        <v>424.5</v>
      </c>
      <c r="E79" s="100" t="e">
        <f t="shared" si="10"/>
        <v>#REF!</v>
      </c>
      <c r="F79" s="100" t="e">
        <f t="shared" si="10"/>
        <v>#REF!</v>
      </c>
      <c r="G79" s="100">
        <f t="shared" si="10"/>
        <v>135.7</v>
      </c>
      <c r="H79" s="100">
        <f t="shared" si="10"/>
        <v>135.7</v>
      </c>
      <c r="I79" s="20"/>
      <c r="J79" s="2"/>
    </row>
    <row r="80" spans="1:10" ht="12.75">
      <c r="A80" s="70" t="s">
        <v>234</v>
      </c>
      <c r="B80" s="11"/>
      <c r="C80" s="28" t="s">
        <v>173</v>
      </c>
      <c r="D80" s="100">
        <f>D81+D83</f>
        <v>424.5</v>
      </c>
      <c r="E80" s="100" t="e">
        <f>E81+E83</f>
        <v>#REF!</v>
      </c>
      <c r="F80" s="100" t="e">
        <f>F81+F83</f>
        <v>#REF!</v>
      </c>
      <c r="G80" s="100">
        <f>G81+G83</f>
        <v>135.7</v>
      </c>
      <c r="H80" s="100">
        <f>H81+H83</f>
        <v>135.7</v>
      </c>
      <c r="I80" s="20"/>
      <c r="J80" s="2"/>
    </row>
    <row r="81" spans="1:10" ht="37.5" customHeight="1">
      <c r="A81" s="70" t="s">
        <v>235</v>
      </c>
      <c r="B81" s="11"/>
      <c r="C81" s="46" t="s">
        <v>102</v>
      </c>
      <c r="D81" s="100">
        <f>D82</f>
        <v>272.4</v>
      </c>
      <c r="E81" s="100" t="e">
        <f>E82</f>
        <v>#REF!</v>
      </c>
      <c r="F81" s="100" t="e">
        <f>F82</f>
        <v>#REF!</v>
      </c>
      <c r="G81" s="100">
        <f>G82</f>
        <v>0</v>
      </c>
      <c r="H81" s="100">
        <f>H82</f>
        <v>0</v>
      </c>
      <c r="I81" s="20"/>
      <c r="J81" s="2"/>
    </row>
    <row r="82" spans="1:10" ht="22.5">
      <c r="A82" s="70" t="s">
        <v>235</v>
      </c>
      <c r="B82" s="11" t="s">
        <v>40</v>
      </c>
      <c r="C82" s="29" t="s">
        <v>41</v>
      </c>
      <c r="D82" s="100">
        <f>ЦСР!E187</f>
        <v>272.4</v>
      </c>
      <c r="E82" s="100" t="e">
        <f>ЦСР!F187</f>
        <v>#REF!</v>
      </c>
      <c r="F82" s="100" t="e">
        <f>ЦСР!G187</f>
        <v>#REF!</v>
      </c>
      <c r="G82" s="100">
        <f>ЦСР!H187</f>
        <v>0</v>
      </c>
      <c r="H82" s="100">
        <f>ЦСР!I187</f>
        <v>0</v>
      </c>
      <c r="I82" s="20"/>
      <c r="J82" s="2"/>
    </row>
    <row r="83" spans="1:10" ht="33.75">
      <c r="A83" s="70" t="s">
        <v>238</v>
      </c>
      <c r="B83" s="11"/>
      <c r="C83" s="97" t="s">
        <v>163</v>
      </c>
      <c r="D83" s="100">
        <f>D84</f>
        <v>152.1</v>
      </c>
      <c r="E83" s="100">
        <f>E84</f>
        <v>0</v>
      </c>
      <c r="F83" s="100">
        <f>F84</f>
        <v>0</v>
      </c>
      <c r="G83" s="100">
        <f>G84</f>
        <v>135.7</v>
      </c>
      <c r="H83" s="100">
        <f>H84</f>
        <v>135.7</v>
      </c>
      <c r="I83" s="20"/>
      <c r="J83" s="2"/>
    </row>
    <row r="84" spans="1:10" ht="22.5">
      <c r="A84" s="70" t="s">
        <v>238</v>
      </c>
      <c r="B84" s="11" t="s">
        <v>40</v>
      </c>
      <c r="C84" s="29" t="s">
        <v>343</v>
      </c>
      <c r="D84" s="100">
        <f>ЦСР!E189</f>
        <v>152.1</v>
      </c>
      <c r="E84" s="100">
        <f>ЦСР!F189</f>
        <v>0</v>
      </c>
      <c r="F84" s="100">
        <f>ЦСР!G189</f>
        <v>0</v>
      </c>
      <c r="G84" s="100">
        <f>ЦСР!H189</f>
        <v>135.7</v>
      </c>
      <c r="H84" s="100">
        <f>ЦСР!I189</f>
        <v>135.7</v>
      </c>
      <c r="I84" s="20"/>
      <c r="J84" s="2"/>
    </row>
    <row r="85" spans="1:10" ht="12.75" hidden="1">
      <c r="A85" s="70" t="s">
        <v>237</v>
      </c>
      <c r="B85" s="11" t="s">
        <v>43</v>
      </c>
      <c r="C85" s="29" t="s">
        <v>44</v>
      </c>
      <c r="D85" s="100"/>
      <c r="E85" s="113"/>
      <c r="F85" s="106"/>
      <c r="G85" s="100"/>
      <c r="H85" s="100"/>
      <c r="I85" s="20"/>
      <c r="J85" s="2"/>
    </row>
    <row r="86" spans="1:10" ht="33.75" hidden="1">
      <c r="A86" s="70" t="s">
        <v>239</v>
      </c>
      <c r="B86" s="11"/>
      <c r="C86" s="50" t="s">
        <v>168</v>
      </c>
      <c r="D86" s="100"/>
      <c r="E86" s="113"/>
      <c r="F86" s="115"/>
      <c r="G86" s="100"/>
      <c r="H86" s="100"/>
      <c r="I86" s="20"/>
      <c r="J86" s="2"/>
    </row>
    <row r="87" spans="1:10" ht="12.75" hidden="1">
      <c r="A87" s="70" t="s">
        <v>240</v>
      </c>
      <c r="B87" s="11"/>
      <c r="C87" s="28" t="s">
        <v>236</v>
      </c>
      <c r="D87" s="100"/>
      <c r="E87" s="113"/>
      <c r="F87" s="115"/>
      <c r="G87" s="100"/>
      <c r="H87" s="100"/>
      <c r="I87" s="20"/>
      <c r="J87" s="2"/>
    </row>
    <row r="88" spans="1:10" ht="22.5" hidden="1">
      <c r="A88" s="70" t="s">
        <v>240</v>
      </c>
      <c r="B88" s="11" t="s">
        <v>40</v>
      </c>
      <c r="C88" s="29" t="s">
        <v>41</v>
      </c>
      <c r="D88" s="100"/>
      <c r="E88" s="113"/>
      <c r="F88" s="115"/>
      <c r="G88" s="100"/>
      <c r="H88" s="100"/>
      <c r="I88" s="20"/>
      <c r="J88" s="2"/>
    </row>
    <row r="89" spans="1:10" ht="12.75" hidden="1">
      <c r="A89" s="70" t="s">
        <v>241</v>
      </c>
      <c r="B89" s="11"/>
      <c r="C89" s="28" t="s">
        <v>169</v>
      </c>
      <c r="D89" s="100"/>
      <c r="E89" s="113"/>
      <c r="F89" s="115"/>
      <c r="G89" s="100"/>
      <c r="H89" s="100"/>
      <c r="I89" s="20"/>
      <c r="J89" s="2"/>
    </row>
    <row r="90" spans="1:10" ht="12.75" hidden="1">
      <c r="A90" s="70" t="s">
        <v>242</v>
      </c>
      <c r="B90" s="11"/>
      <c r="C90" s="28" t="s">
        <v>49</v>
      </c>
      <c r="D90" s="100"/>
      <c r="E90" s="113"/>
      <c r="F90" s="115"/>
      <c r="G90" s="100"/>
      <c r="H90" s="100"/>
      <c r="I90" s="20"/>
      <c r="J90" s="2"/>
    </row>
    <row r="91" spans="1:10" ht="12.75" hidden="1">
      <c r="A91" s="70" t="s">
        <v>242</v>
      </c>
      <c r="B91" s="11" t="s">
        <v>43</v>
      </c>
      <c r="C91" s="29" t="s">
        <v>44</v>
      </c>
      <c r="D91" s="100"/>
      <c r="E91" s="113"/>
      <c r="F91" s="115"/>
      <c r="G91" s="100"/>
      <c r="H91" s="100"/>
      <c r="I91" s="20"/>
      <c r="J91" s="2"/>
    </row>
    <row r="92" spans="1:10" ht="12.75" hidden="1">
      <c r="A92" s="70" t="s">
        <v>288</v>
      </c>
      <c r="B92" s="11"/>
      <c r="C92" s="46" t="s">
        <v>289</v>
      </c>
      <c r="D92" s="100"/>
      <c r="E92" s="100"/>
      <c r="F92" s="100"/>
      <c r="G92" s="100"/>
      <c r="H92" s="100"/>
      <c r="I92" s="20"/>
      <c r="J92" s="2"/>
    </row>
    <row r="93" spans="1:10" ht="12.75" hidden="1">
      <c r="A93" s="70" t="s">
        <v>290</v>
      </c>
      <c r="B93" s="11"/>
      <c r="C93" s="28" t="s">
        <v>49</v>
      </c>
      <c r="D93" s="100"/>
      <c r="E93" s="100"/>
      <c r="F93" s="100"/>
      <c r="G93" s="100"/>
      <c r="H93" s="100"/>
      <c r="I93" s="20"/>
      <c r="J93" s="2"/>
    </row>
    <row r="94" spans="1:10" ht="22.5" hidden="1">
      <c r="A94" s="70" t="s">
        <v>290</v>
      </c>
      <c r="B94" s="11" t="s">
        <v>40</v>
      </c>
      <c r="C94" s="29" t="s">
        <v>41</v>
      </c>
      <c r="D94" s="100"/>
      <c r="E94" s="113"/>
      <c r="F94" s="105"/>
      <c r="G94" s="100"/>
      <c r="H94" s="100"/>
      <c r="I94" s="20"/>
      <c r="J94" s="2"/>
    </row>
    <row r="95" spans="1:10" ht="45" hidden="1">
      <c r="A95" s="67" t="s">
        <v>302</v>
      </c>
      <c r="B95" s="16"/>
      <c r="C95" s="31" t="s">
        <v>295</v>
      </c>
      <c r="D95" s="101"/>
      <c r="E95" s="101"/>
      <c r="F95" s="101"/>
      <c r="G95" s="101"/>
      <c r="H95" s="101"/>
      <c r="I95" s="20"/>
      <c r="J95" s="2"/>
    </row>
    <row r="96" spans="1:10" ht="33.75" hidden="1">
      <c r="A96" s="70" t="s">
        <v>303</v>
      </c>
      <c r="B96" s="11"/>
      <c r="C96" s="46" t="s">
        <v>298</v>
      </c>
      <c r="D96" s="100"/>
      <c r="E96" s="100"/>
      <c r="F96" s="100"/>
      <c r="G96" s="100"/>
      <c r="H96" s="100"/>
      <c r="I96" s="20"/>
      <c r="J96" s="2"/>
    </row>
    <row r="97" spans="1:10" ht="22.5" hidden="1">
      <c r="A97" s="70" t="s">
        <v>304</v>
      </c>
      <c r="B97" s="11"/>
      <c r="C97" s="28" t="s">
        <v>296</v>
      </c>
      <c r="D97" s="100"/>
      <c r="E97" s="100"/>
      <c r="F97" s="100"/>
      <c r="G97" s="100"/>
      <c r="H97" s="100"/>
      <c r="I97" s="20"/>
      <c r="J97" s="2"/>
    </row>
    <row r="98" spans="1:10" ht="12.75" hidden="1">
      <c r="A98" s="70" t="s">
        <v>305</v>
      </c>
      <c r="B98" s="11"/>
      <c r="C98" s="28" t="s">
        <v>173</v>
      </c>
      <c r="D98" s="100"/>
      <c r="E98" s="100"/>
      <c r="F98" s="100"/>
      <c r="G98" s="100"/>
      <c r="H98" s="100"/>
      <c r="I98" s="20"/>
      <c r="J98" s="2"/>
    </row>
    <row r="99" spans="1:10" ht="22.5" hidden="1">
      <c r="A99" s="70" t="s">
        <v>306</v>
      </c>
      <c r="B99" s="11"/>
      <c r="C99" s="46" t="s">
        <v>297</v>
      </c>
      <c r="D99" s="100"/>
      <c r="E99" s="100"/>
      <c r="F99" s="100"/>
      <c r="G99" s="100"/>
      <c r="H99" s="100"/>
      <c r="I99" s="20"/>
      <c r="J99" s="2"/>
    </row>
    <row r="100" spans="1:10" ht="12.75" hidden="1">
      <c r="A100" s="70" t="s">
        <v>307</v>
      </c>
      <c r="B100" s="11"/>
      <c r="C100" s="28" t="s">
        <v>49</v>
      </c>
      <c r="D100" s="100"/>
      <c r="E100" s="100"/>
      <c r="F100" s="100"/>
      <c r="G100" s="100"/>
      <c r="H100" s="100"/>
      <c r="I100" s="20"/>
      <c r="J100" s="2"/>
    </row>
    <row r="101" spans="1:10" ht="22.5" hidden="1">
      <c r="A101" s="70" t="s">
        <v>307</v>
      </c>
      <c r="B101" s="11" t="s">
        <v>40</v>
      </c>
      <c r="C101" s="29" t="s">
        <v>41</v>
      </c>
      <c r="D101" s="100"/>
      <c r="E101" s="113"/>
      <c r="F101" s="105"/>
      <c r="G101" s="100"/>
      <c r="H101" s="100"/>
      <c r="I101" s="20"/>
      <c r="J101" s="2"/>
    </row>
    <row r="102" spans="1:10" ht="12.75" hidden="1">
      <c r="A102" s="70" t="s">
        <v>308</v>
      </c>
      <c r="B102" s="11"/>
      <c r="C102" s="46" t="s">
        <v>299</v>
      </c>
      <c r="D102" s="100"/>
      <c r="E102" s="100"/>
      <c r="F102" s="100"/>
      <c r="G102" s="100"/>
      <c r="H102" s="100"/>
      <c r="I102" s="20"/>
      <c r="J102" s="2"/>
    </row>
    <row r="103" spans="1:10" ht="12.75" hidden="1">
      <c r="A103" s="70" t="s">
        <v>309</v>
      </c>
      <c r="B103" s="11"/>
      <c r="C103" s="28" t="s">
        <v>49</v>
      </c>
      <c r="D103" s="100"/>
      <c r="E103" s="100"/>
      <c r="F103" s="100"/>
      <c r="G103" s="100"/>
      <c r="H103" s="100"/>
      <c r="I103" s="20"/>
      <c r="J103" s="2"/>
    </row>
    <row r="104" spans="1:10" ht="22.5" hidden="1">
      <c r="A104" s="70" t="s">
        <v>309</v>
      </c>
      <c r="B104" s="11" t="s">
        <v>40</v>
      </c>
      <c r="C104" s="29" t="s">
        <v>41</v>
      </c>
      <c r="D104" s="100"/>
      <c r="E104" s="113"/>
      <c r="F104" s="105"/>
      <c r="G104" s="100"/>
      <c r="H104" s="100"/>
      <c r="I104" s="20"/>
      <c r="J104" s="2"/>
    </row>
    <row r="105" spans="1:10" ht="24.75" customHeight="1">
      <c r="A105" s="67" t="s">
        <v>243</v>
      </c>
      <c r="B105" s="16"/>
      <c r="C105" s="131" t="s">
        <v>108</v>
      </c>
      <c r="D105" s="101">
        <f>D106+D121</f>
        <v>7671</v>
      </c>
      <c r="E105" s="101" t="e">
        <f>E106+E121</f>
        <v>#REF!</v>
      </c>
      <c r="F105" s="101" t="e">
        <f>F106+F121</f>
        <v>#REF!</v>
      </c>
      <c r="G105" s="101">
        <f>G106+G121</f>
        <v>4550</v>
      </c>
      <c r="H105" s="101">
        <f>H106+H121</f>
        <v>4553</v>
      </c>
      <c r="I105" s="20"/>
      <c r="J105" s="2"/>
    </row>
    <row r="106" spans="1:10" ht="22.5">
      <c r="A106" s="70" t="s">
        <v>244</v>
      </c>
      <c r="B106" s="11"/>
      <c r="C106" s="28" t="s">
        <v>78</v>
      </c>
      <c r="D106" s="100">
        <f>D107</f>
        <v>2396.7</v>
      </c>
      <c r="E106" s="100" t="e">
        <f>E107</f>
        <v>#REF!</v>
      </c>
      <c r="F106" s="100" t="e">
        <f>F107</f>
        <v>#REF!</v>
      </c>
      <c r="G106" s="100">
        <f>G107</f>
        <v>2200</v>
      </c>
      <c r="H106" s="100">
        <f>H107</f>
        <v>2200</v>
      </c>
      <c r="I106" s="20"/>
      <c r="J106" s="2"/>
    </row>
    <row r="107" spans="1:10" ht="12.75">
      <c r="A107" s="70" t="s">
        <v>245</v>
      </c>
      <c r="B107" s="11"/>
      <c r="C107" s="28" t="s">
        <v>173</v>
      </c>
      <c r="D107" s="100">
        <f>D113+D115+D108+D111</f>
        <v>2396.7</v>
      </c>
      <c r="E107" s="100" t="e">
        <f>E113+E115+E108+E111</f>
        <v>#REF!</v>
      </c>
      <c r="F107" s="100" t="e">
        <f>F113+F115+F108+F111</f>
        <v>#REF!</v>
      </c>
      <c r="G107" s="100">
        <f>G113+G115+G108+G111</f>
        <v>2200</v>
      </c>
      <c r="H107" s="100">
        <f>H113+H115+H108+H111</f>
        <v>2200</v>
      </c>
      <c r="I107" s="20"/>
      <c r="J107" s="2"/>
    </row>
    <row r="108" spans="1:10" ht="12.75">
      <c r="A108" s="70" t="s">
        <v>391</v>
      </c>
      <c r="B108" s="11"/>
      <c r="C108" s="46" t="s">
        <v>392</v>
      </c>
      <c r="D108" s="100">
        <f>D109+D110</f>
        <v>0</v>
      </c>
      <c r="E108" s="100" t="e">
        <f>E109+E110</f>
        <v>#REF!</v>
      </c>
      <c r="F108" s="100" t="e">
        <f>F109+F110</f>
        <v>#REF!</v>
      </c>
      <c r="G108" s="100">
        <f>G109+G110</f>
        <v>0</v>
      </c>
      <c r="H108" s="100">
        <f>H109+H110</f>
        <v>0</v>
      </c>
      <c r="I108" s="20"/>
      <c r="J108" s="2"/>
    </row>
    <row r="109" spans="1:10" ht="22.5">
      <c r="A109" s="70" t="s">
        <v>391</v>
      </c>
      <c r="B109" s="151" t="s">
        <v>40</v>
      </c>
      <c r="C109" s="29" t="s">
        <v>41</v>
      </c>
      <c r="D109" s="100">
        <f>ЦСР!E211</f>
        <v>0</v>
      </c>
      <c r="E109" s="100" t="e">
        <f>ЦСР!F211</f>
        <v>#REF!</v>
      </c>
      <c r="F109" s="100" t="e">
        <f>ЦСР!G211</f>
        <v>#REF!</v>
      </c>
      <c r="G109" s="100">
        <f>ЦСР!H211</f>
        <v>0</v>
      </c>
      <c r="H109" s="100">
        <f>ЦСР!I211</f>
        <v>0</v>
      </c>
      <c r="I109" s="20"/>
      <c r="J109" s="2"/>
    </row>
    <row r="110" spans="1:10" ht="22.5">
      <c r="A110" s="70" t="s">
        <v>391</v>
      </c>
      <c r="B110" s="151" t="s">
        <v>60</v>
      </c>
      <c r="C110" s="28" t="s">
        <v>279</v>
      </c>
      <c r="D110" s="100">
        <f>ЦСР!E212</f>
        <v>0</v>
      </c>
      <c r="E110" s="100" t="e">
        <f>ЦСР!F212</f>
        <v>#REF!</v>
      </c>
      <c r="F110" s="100" t="e">
        <f>ЦСР!G212</f>
        <v>#REF!</v>
      </c>
      <c r="G110" s="100">
        <f>ЦСР!H212</f>
        <v>0</v>
      </c>
      <c r="H110" s="100">
        <f>ЦСР!I212</f>
        <v>0</v>
      </c>
      <c r="I110" s="20"/>
      <c r="J110" s="2"/>
    </row>
    <row r="111" spans="1:10" ht="22.5">
      <c r="A111" s="70" t="s">
        <v>389</v>
      </c>
      <c r="B111" s="11"/>
      <c r="C111" s="46" t="s">
        <v>390</v>
      </c>
      <c r="D111" s="100">
        <f>D112</f>
        <v>0</v>
      </c>
      <c r="E111" s="100">
        <f>E112</f>
        <v>0</v>
      </c>
      <c r="F111" s="100">
        <f>F112</f>
        <v>0</v>
      </c>
      <c r="G111" s="100">
        <f>G112</f>
        <v>100</v>
      </c>
      <c r="H111" s="100">
        <f>H112</f>
        <v>100</v>
      </c>
      <c r="I111" s="20"/>
      <c r="J111" s="2"/>
    </row>
    <row r="112" spans="1:10" ht="22.5">
      <c r="A112" s="70" t="s">
        <v>389</v>
      </c>
      <c r="B112" s="11" t="s">
        <v>40</v>
      </c>
      <c r="C112" s="29" t="s">
        <v>41</v>
      </c>
      <c r="D112" s="100">
        <f>ЦСР!E214</f>
        <v>0</v>
      </c>
      <c r="E112" s="100">
        <f>ЦСР!F214</f>
        <v>0</v>
      </c>
      <c r="F112" s="100">
        <f>ЦСР!G214</f>
        <v>0</v>
      </c>
      <c r="G112" s="100">
        <f>ЦСР!H214</f>
        <v>100</v>
      </c>
      <c r="H112" s="100">
        <f>ЦСР!I214</f>
        <v>100</v>
      </c>
      <c r="I112" s="20"/>
      <c r="J112" s="2"/>
    </row>
    <row r="113" spans="1:10" ht="22.5">
      <c r="A113" s="70" t="s">
        <v>259</v>
      </c>
      <c r="B113" s="11"/>
      <c r="C113" s="46" t="s">
        <v>79</v>
      </c>
      <c r="D113" s="100">
        <f>D114</f>
        <v>2396.7</v>
      </c>
      <c r="E113" s="100">
        <f>E114</f>
        <v>0</v>
      </c>
      <c r="F113" s="100">
        <f>F114</f>
        <v>0</v>
      </c>
      <c r="G113" s="100">
        <f>G114</f>
        <v>2100</v>
      </c>
      <c r="H113" s="100">
        <f>H114</f>
        <v>2100</v>
      </c>
      <c r="I113" s="20"/>
      <c r="J113" s="2"/>
    </row>
    <row r="114" spans="1:10" ht="22.5">
      <c r="A114" s="70" t="s">
        <v>259</v>
      </c>
      <c r="B114" s="11" t="s">
        <v>40</v>
      </c>
      <c r="C114" s="29" t="s">
        <v>343</v>
      </c>
      <c r="D114" s="100">
        <f>ЦСР!E316</f>
        <v>2396.7</v>
      </c>
      <c r="E114" s="100">
        <f>ЦСР!F316</f>
        <v>0</v>
      </c>
      <c r="F114" s="100">
        <f>ЦСР!G316</f>
        <v>0</v>
      </c>
      <c r="G114" s="100">
        <f>ЦСР!H316</f>
        <v>2100</v>
      </c>
      <c r="H114" s="100">
        <f>ЦСР!I316</f>
        <v>2100</v>
      </c>
      <c r="I114" s="20"/>
      <c r="J114" s="2"/>
    </row>
    <row r="115" spans="1:10" ht="12.75">
      <c r="A115" s="70" t="s">
        <v>411</v>
      </c>
      <c r="B115" s="11"/>
      <c r="C115" s="46" t="s">
        <v>410</v>
      </c>
      <c r="D115" s="100">
        <f>D116+D117</f>
        <v>0</v>
      </c>
      <c r="E115" s="100">
        <f>E116+E117</f>
        <v>0</v>
      </c>
      <c r="F115" s="100">
        <f>F116+F117</f>
        <v>0</v>
      </c>
      <c r="G115" s="100">
        <f>G116+G117</f>
        <v>0</v>
      </c>
      <c r="H115" s="100">
        <f>H116+H117</f>
        <v>0</v>
      </c>
      <c r="I115" s="20"/>
      <c r="J115" s="2"/>
    </row>
    <row r="116" spans="1:10" ht="26.25" customHeight="1">
      <c r="A116" s="70" t="s">
        <v>411</v>
      </c>
      <c r="B116" s="11" t="s">
        <v>40</v>
      </c>
      <c r="C116" s="29" t="s">
        <v>343</v>
      </c>
      <c r="D116" s="100">
        <f>ЦСР!E216</f>
        <v>0</v>
      </c>
      <c r="E116" s="100">
        <f>ЦСР!F216</f>
        <v>0</v>
      </c>
      <c r="F116" s="100">
        <f>ЦСР!G216</f>
        <v>0</v>
      </c>
      <c r="G116" s="100">
        <f>ЦСР!H216</f>
        <v>0</v>
      </c>
      <c r="H116" s="100">
        <f>ЦСР!I216</f>
        <v>0</v>
      </c>
      <c r="I116" s="20"/>
      <c r="J116" s="2"/>
    </row>
    <row r="117" spans="1:10" ht="12.75" hidden="1">
      <c r="A117" s="70" t="s">
        <v>260</v>
      </c>
      <c r="B117" s="11" t="s">
        <v>43</v>
      </c>
      <c r="C117" s="63" t="s">
        <v>127</v>
      </c>
      <c r="D117" s="100">
        <f>ЦСР!E319</f>
        <v>0</v>
      </c>
      <c r="E117" s="100">
        <f>ЦСР!F319</f>
        <v>0</v>
      </c>
      <c r="F117" s="100">
        <f>ЦСР!G319</f>
        <v>0</v>
      </c>
      <c r="G117" s="100">
        <f>ЦСР!H319</f>
        <v>0</v>
      </c>
      <c r="H117" s="100">
        <f>ЦСР!I319</f>
        <v>0</v>
      </c>
      <c r="I117" s="20"/>
      <c r="J117" s="2"/>
    </row>
    <row r="118" spans="1:10" ht="24.75" customHeight="1" hidden="1">
      <c r="A118" s="70" t="s">
        <v>285</v>
      </c>
      <c r="B118" s="11"/>
      <c r="C118" s="63" t="s">
        <v>287</v>
      </c>
      <c r="D118" s="100"/>
      <c r="E118" s="100"/>
      <c r="F118" s="100"/>
      <c r="G118" s="100"/>
      <c r="H118" s="100"/>
      <c r="I118" s="20"/>
      <c r="J118" s="2"/>
    </row>
    <row r="119" spans="1:10" ht="12.75" hidden="1">
      <c r="A119" s="70" t="s">
        <v>286</v>
      </c>
      <c r="B119" s="11"/>
      <c r="C119" s="28" t="s">
        <v>49</v>
      </c>
      <c r="D119" s="100"/>
      <c r="E119" s="100"/>
      <c r="F119" s="100"/>
      <c r="G119" s="100"/>
      <c r="H119" s="100"/>
      <c r="I119" s="20"/>
      <c r="J119" s="2"/>
    </row>
    <row r="120" spans="1:10" ht="22.5" hidden="1">
      <c r="A120" s="70" t="s">
        <v>286</v>
      </c>
      <c r="B120" s="11" t="s">
        <v>40</v>
      </c>
      <c r="C120" s="29" t="s">
        <v>41</v>
      </c>
      <c r="D120" s="100"/>
      <c r="E120" s="100"/>
      <c r="F120" s="100"/>
      <c r="G120" s="100"/>
      <c r="H120" s="100"/>
      <c r="I120" s="20"/>
      <c r="J120" s="2"/>
    </row>
    <row r="121" spans="1:10" ht="22.5">
      <c r="A121" s="70" t="s">
        <v>270</v>
      </c>
      <c r="B121" s="11"/>
      <c r="C121" s="63" t="s">
        <v>271</v>
      </c>
      <c r="D121" s="100">
        <f aca="true" t="shared" si="11" ref="D121:H122">D122</f>
        <v>5274.3</v>
      </c>
      <c r="E121" s="100">
        <f t="shared" si="11"/>
        <v>0</v>
      </c>
      <c r="F121" s="100">
        <f t="shared" si="11"/>
        <v>0</v>
      </c>
      <c r="G121" s="100">
        <f t="shared" si="11"/>
        <v>2350</v>
      </c>
      <c r="H121" s="100">
        <f t="shared" si="11"/>
        <v>2353</v>
      </c>
      <c r="I121" s="20"/>
      <c r="J121" s="2"/>
    </row>
    <row r="122" spans="1:10" ht="12.75">
      <c r="A122" s="70" t="s">
        <v>272</v>
      </c>
      <c r="B122" s="11"/>
      <c r="C122" s="28" t="s">
        <v>173</v>
      </c>
      <c r="D122" s="100">
        <f t="shared" si="11"/>
        <v>5274.3</v>
      </c>
      <c r="E122" s="100">
        <f t="shared" si="11"/>
        <v>0</v>
      </c>
      <c r="F122" s="100">
        <f t="shared" si="11"/>
        <v>0</v>
      </c>
      <c r="G122" s="100">
        <f t="shared" si="11"/>
        <v>2350</v>
      </c>
      <c r="H122" s="100">
        <f t="shared" si="11"/>
        <v>2353</v>
      </c>
      <c r="I122" s="20"/>
      <c r="J122" s="2"/>
    </row>
    <row r="123" spans="1:10" ht="22.5">
      <c r="A123" s="70" t="s">
        <v>273</v>
      </c>
      <c r="B123" s="11"/>
      <c r="C123" s="64" t="s">
        <v>274</v>
      </c>
      <c r="D123" s="100">
        <f>D124+D125</f>
        <v>5274.3</v>
      </c>
      <c r="E123" s="100">
        <f>E124+E125</f>
        <v>0</v>
      </c>
      <c r="F123" s="100">
        <f>F124+F125</f>
        <v>0</v>
      </c>
      <c r="G123" s="100">
        <f>G124+G125</f>
        <v>2350</v>
      </c>
      <c r="H123" s="100">
        <f>H124+H125</f>
        <v>2353</v>
      </c>
      <c r="I123" s="20"/>
      <c r="J123" s="2"/>
    </row>
    <row r="124" spans="1:10" ht="22.5">
      <c r="A124" s="70" t="s">
        <v>273</v>
      </c>
      <c r="B124" s="11" t="s">
        <v>40</v>
      </c>
      <c r="C124" s="29" t="s">
        <v>343</v>
      </c>
      <c r="D124" s="100">
        <f>ЦСР!E326</f>
        <v>5175.2</v>
      </c>
      <c r="E124" s="100">
        <f>ЦСР!F326</f>
        <v>0</v>
      </c>
      <c r="F124" s="100">
        <f>ЦСР!G326</f>
        <v>0</v>
      </c>
      <c r="G124" s="100">
        <f>ЦСР!H326</f>
        <v>2350</v>
      </c>
      <c r="H124" s="100">
        <f>ЦСР!I326</f>
        <v>2353</v>
      </c>
      <c r="I124" s="20"/>
      <c r="J124" s="2"/>
    </row>
    <row r="125" spans="1:10" ht="12.75">
      <c r="A125" s="70" t="s">
        <v>273</v>
      </c>
      <c r="B125" s="11" t="s">
        <v>43</v>
      </c>
      <c r="C125" s="63" t="s">
        <v>127</v>
      </c>
      <c r="D125" s="100">
        <f>ЦСР!E327</f>
        <v>99.1</v>
      </c>
      <c r="E125" s="100">
        <f>ЦСР!F327</f>
        <v>0</v>
      </c>
      <c r="F125" s="100">
        <f>ЦСР!G327</f>
        <v>0</v>
      </c>
      <c r="G125" s="100">
        <f>ЦСР!H327</f>
        <v>0</v>
      </c>
      <c r="H125" s="100">
        <f>ЦСР!I327</f>
        <v>0</v>
      </c>
      <c r="I125" s="20"/>
      <c r="J125" s="2"/>
    </row>
    <row r="126" spans="1:10" ht="12.75">
      <c r="A126" s="67" t="s">
        <v>261</v>
      </c>
      <c r="B126" s="16"/>
      <c r="C126" s="131" t="s">
        <v>74</v>
      </c>
      <c r="D126" s="101">
        <f>D127</f>
        <v>889.4900000000001</v>
      </c>
      <c r="E126" s="101">
        <f>E127</f>
        <v>0</v>
      </c>
      <c r="F126" s="101">
        <f>F127</f>
        <v>0</v>
      </c>
      <c r="G126" s="101">
        <f>G127</f>
        <v>1200</v>
      </c>
      <c r="H126" s="101">
        <f>H127</f>
        <v>300</v>
      </c>
      <c r="I126" s="20"/>
      <c r="J126" s="2"/>
    </row>
    <row r="127" spans="1:10" ht="22.5">
      <c r="A127" s="70" t="s">
        <v>262</v>
      </c>
      <c r="B127" s="11"/>
      <c r="C127" s="48" t="s">
        <v>263</v>
      </c>
      <c r="D127" s="100">
        <f>D128+D134+D139</f>
        <v>889.4900000000001</v>
      </c>
      <c r="E127" s="100">
        <f>E128+E134+E139</f>
        <v>0</v>
      </c>
      <c r="F127" s="100">
        <f>F128+F134+F139</f>
        <v>0</v>
      </c>
      <c r="G127" s="100">
        <f>G128+G134+G139</f>
        <v>1200</v>
      </c>
      <c r="H127" s="100">
        <f>H128+H134+H139</f>
        <v>300</v>
      </c>
      <c r="I127" s="20"/>
      <c r="J127" s="2"/>
    </row>
    <row r="128" spans="1:10" ht="48" customHeight="1">
      <c r="A128" s="70" t="s">
        <v>331</v>
      </c>
      <c r="B128" s="11"/>
      <c r="C128" s="28" t="s">
        <v>333</v>
      </c>
      <c r="D128" s="100">
        <f>D129+D131</f>
        <v>9.400000000000148</v>
      </c>
      <c r="E128" s="100">
        <f>E129+E131</f>
        <v>0</v>
      </c>
      <c r="F128" s="100">
        <f>F129+F131</f>
        <v>0</v>
      </c>
      <c r="G128" s="100">
        <f>G129+G131</f>
        <v>1200</v>
      </c>
      <c r="H128" s="100">
        <f>H129+H131</f>
        <v>300</v>
      </c>
      <c r="I128" s="20"/>
      <c r="J128" s="2"/>
    </row>
    <row r="129" spans="1:10" ht="22.5">
      <c r="A129" s="70" t="s">
        <v>332</v>
      </c>
      <c r="B129" s="11"/>
      <c r="C129" s="46" t="s">
        <v>335</v>
      </c>
      <c r="D129" s="100">
        <f>D130</f>
        <v>0</v>
      </c>
      <c r="E129" s="100">
        <f>E130</f>
        <v>0</v>
      </c>
      <c r="F129" s="100">
        <f>F130</f>
        <v>0</v>
      </c>
      <c r="G129" s="100">
        <f>G130</f>
        <v>900</v>
      </c>
      <c r="H129" s="100">
        <f>H130</f>
        <v>0</v>
      </c>
      <c r="I129" s="20"/>
      <c r="J129" s="2"/>
    </row>
    <row r="130" spans="1:10" ht="22.5">
      <c r="A130" s="70" t="s">
        <v>332</v>
      </c>
      <c r="B130" s="11" t="s">
        <v>40</v>
      </c>
      <c r="C130" s="29" t="s">
        <v>343</v>
      </c>
      <c r="D130" s="100">
        <f>ЦСР!E332</f>
        <v>0</v>
      </c>
      <c r="E130" s="100">
        <f>ЦСР!F332</f>
        <v>0</v>
      </c>
      <c r="F130" s="100">
        <f>ЦСР!G332</f>
        <v>0</v>
      </c>
      <c r="G130" s="100">
        <f>ЦСР!H332</f>
        <v>900</v>
      </c>
      <c r="H130" s="100">
        <f>ЦСР!I332</f>
        <v>0</v>
      </c>
      <c r="I130" s="20"/>
      <c r="J130" s="2"/>
    </row>
    <row r="131" spans="1:10" ht="30.75" customHeight="1">
      <c r="A131" s="70" t="s">
        <v>332</v>
      </c>
      <c r="B131" s="11"/>
      <c r="C131" s="46" t="s">
        <v>338</v>
      </c>
      <c r="D131" s="116">
        <f>D133+D132</f>
        <v>9.400000000000148</v>
      </c>
      <c r="E131" s="116">
        <f>E133+E132</f>
        <v>0</v>
      </c>
      <c r="F131" s="116">
        <f>F133+F132</f>
        <v>0</v>
      </c>
      <c r="G131" s="116">
        <f>G133+G132</f>
        <v>300</v>
      </c>
      <c r="H131" s="116">
        <f>H133+H132</f>
        <v>300</v>
      </c>
      <c r="I131" s="20"/>
      <c r="J131" s="2"/>
    </row>
    <row r="132" spans="1:10" ht="30.75" customHeight="1">
      <c r="A132" s="70" t="s">
        <v>332</v>
      </c>
      <c r="B132" s="11" t="s">
        <v>40</v>
      </c>
      <c r="C132" s="29" t="s">
        <v>343</v>
      </c>
      <c r="D132" s="116">
        <f>ЦСР!E334</f>
        <v>9.400000000000148</v>
      </c>
      <c r="E132" s="116">
        <f>ЦСР!F334</f>
        <v>0</v>
      </c>
      <c r="F132" s="116">
        <f>ЦСР!G334</f>
        <v>0</v>
      </c>
      <c r="G132" s="116">
        <f>ЦСР!H334</f>
        <v>0</v>
      </c>
      <c r="H132" s="116">
        <f>ЦСР!I334</f>
        <v>0</v>
      </c>
      <c r="I132" s="20"/>
      <c r="J132" s="2"/>
    </row>
    <row r="133" spans="1:10" ht="22.5">
      <c r="A133" s="70" t="s">
        <v>332</v>
      </c>
      <c r="B133" s="11" t="s">
        <v>60</v>
      </c>
      <c r="C133" s="28" t="s">
        <v>279</v>
      </c>
      <c r="D133" s="116">
        <f>ЦСР!E335</f>
        <v>0</v>
      </c>
      <c r="E133" s="116">
        <f>ЦСР!F335</f>
        <v>0</v>
      </c>
      <c r="F133" s="116">
        <f>ЦСР!G335</f>
        <v>0</v>
      </c>
      <c r="G133" s="116">
        <f>ЦСР!H335</f>
        <v>300</v>
      </c>
      <c r="H133" s="116">
        <f>ЦСР!I335</f>
        <v>300</v>
      </c>
      <c r="I133" s="20"/>
      <c r="J133" s="2"/>
    </row>
    <row r="134" spans="1:10" ht="22.5">
      <c r="A134" s="70" t="s">
        <v>435</v>
      </c>
      <c r="B134" s="11"/>
      <c r="C134" s="28" t="s">
        <v>269</v>
      </c>
      <c r="D134" s="116">
        <f>D135+D137</f>
        <v>500.09</v>
      </c>
      <c r="E134" s="116">
        <f>E135+E137</f>
        <v>0</v>
      </c>
      <c r="F134" s="116">
        <f>F135+F137</f>
        <v>0</v>
      </c>
      <c r="G134" s="116">
        <f>G135+G137</f>
        <v>0</v>
      </c>
      <c r="H134" s="116">
        <f>H135+H137</f>
        <v>0</v>
      </c>
      <c r="I134" s="20"/>
      <c r="J134" s="2"/>
    </row>
    <row r="135" spans="1:10" ht="33.75">
      <c r="A135" s="70" t="s">
        <v>436</v>
      </c>
      <c r="B135" s="11"/>
      <c r="C135" s="46" t="s">
        <v>433</v>
      </c>
      <c r="D135" s="116">
        <f>D136</f>
        <v>490.09</v>
      </c>
      <c r="E135" s="116">
        <f>E136</f>
        <v>0</v>
      </c>
      <c r="F135" s="116">
        <f>F136</f>
        <v>0</v>
      </c>
      <c r="G135" s="116">
        <f>G136</f>
        <v>0</v>
      </c>
      <c r="H135" s="116">
        <f>H136</f>
        <v>0</v>
      </c>
      <c r="I135" s="20"/>
      <c r="J135" s="2"/>
    </row>
    <row r="136" spans="1:10" ht="22.5">
      <c r="A136" s="70" t="s">
        <v>436</v>
      </c>
      <c r="B136" s="11" t="s">
        <v>40</v>
      </c>
      <c r="C136" s="29" t="s">
        <v>343</v>
      </c>
      <c r="D136" s="116">
        <f>ЦСР!E338</f>
        <v>490.09</v>
      </c>
      <c r="E136" s="116">
        <f>ЦСР!F338</f>
        <v>0</v>
      </c>
      <c r="F136" s="116">
        <f>ЦСР!G338</f>
        <v>0</v>
      </c>
      <c r="G136" s="116">
        <f>ЦСР!H338</f>
        <v>0</v>
      </c>
      <c r="H136" s="116">
        <f>ЦСР!I338</f>
        <v>0</v>
      </c>
      <c r="I136" s="20"/>
      <c r="J136" s="2"/>
    </row>
    <row r="137" spans="1:10" ht="56.25">
      <c r="A137" s="70" t="s">
        <v>437</v>
      </c>
      <c r="B137" s="11"/>
      <c r="C137" s="46" t="s">
        <v>434</v>
      </c>
      <c r="D137" s="116">
        <f>D138</f>
        <v>10</v>
      </c>
      <c r="E137" s="116">
        <f>E138</f>
        <v>0</v>
      </c>
      <c r="F137" s="116">
        <f>F138</f>
        <v>0</v>
      </c>
      <c r="G137" s="116">
        <f>G138</f>
        <v>0</v>
      </c>
      <c r="H137" s="116">
        <f>H138</f>
        <v>0</v>
      </c>
      <c r="I137" s="20"/>
      <c r="J137" s="2"/>
    </row>
    <row r="138" spans="1:10" ht="22.5">
      <c r="A138" s="70" t="s">
        <v>437</v>
      </c>
      <c r="B138" s="11" t="s">
        <v>40</v>
      </c>
      <c r="C138" s="29" t="s">
        <v>343</v>
      </c>
      <c r="D138" s="116">
        <f>ЦСР!E340</f>
        <v>10</v>
      </c>
      <c r="E138" s="116">
        <f>ЦСР!F340</f>
        <v>0</v>
      </c>
      <c r="F138" s="116">
        <f>ЦСР!G340</f>
        <v>0</v>
      </c>
      <c r="G138" s="116">
        <f>ЦСР!H340</f>
        <v>0</v>
      </c>
      <c r="H138" s="116">
        <f>ЦСР!I340</f>
        <v>0</v>
      </c>
      <c r="I138" s="20"/>
      <c r="J138" s="2"/>
    </row>
    <row r="139" spans="1:10" ht="12.75">
      <c r="A139" s="11" t="s">
        <v>448</v>
      </c>
      <c r="B139" s="11"/>
      <c r="C139" s="28" t="s">
        <v>173</v>
      </c>
      <c r="D139" s="116">
        <f aca="true" t="shared" si="12" ref="D139:H140">D140</f>
        <v>380</v>
      </c>
      <c r="E139" s="116">
        <f t="shared" si="12"/>
        <v>0</v>
      </c>
      <c r="F139" s="116">
        <f t="shared" si="12"/>
        <v>0</v>
      </c>
      <c r="G139" s="116">
        <f t="shared" si="12"/>
        <v>0</v>
      </c>
      <c r="H139" s="116">
        <f t="shared" si="12"/>
        <v>0</v>
      </c>
      <c r="I139" s="20"/>
      <c r="J139" s="2"/>
    </row>
    <row r="140" spans="1:10" ht="22.5">
      <c r="A140" s="11" t="s">
        <v>449</v>
      </c>
      <c r="B140" s="11"/>
      <c r="C140" s="46" t="s">
        <v>450</v>
      </c>
      <c r="D140" s="116">
        <f t="shared" si="12"/>
        <v>380</v>
      </c>
      <c r="E140" s="116">
        <f t="shared" si="12"/>
        <v>0</v>
      </c>
      <c r="F140" s="116">
        <f t="shared" si="12"/>
        <v>0</v>
      </c>
      <c r="G140" s="116">
        <f t="shared" si="12"/>
        <v>0</v>
      </c>
      <c r="H140" s="116">
        <f t="shared" si="12"/>
        <v>0</v>
      </c>
      <c r="I140" s="20"/>
      <c r="J140" s="2"/>
    </row>
    <row r="141" spans="1:10" ht="22.5">
      <c r="A141" s="11" t="s">
        <v>449</v>
      </c>
      <c r="B141" s="11" t="s">
        <v>40</v>
      </c>
      <c r="C141" s="29" t="s">
        <v>343</v>
      </c>
      <c r="D141" s="116">
        <f>ЦСР!E343+ЦСР!E368</f>
        <v>380</v>
      </c>
      <c r="E141" s="116">
        <f>ЦСР!F343+ЦСР!F368</f>
        <v>0</v>
      </c>
      <c r="F141" s="116">
        <f>ЦСР!G343+ЦСР!G368</f>
        <v>0</v>
      </c>
      <c r="G141" s="116">
        <f>ЦСР!H343+ЦСР!H368</f>
        <v>0</v>
      </c>
      <c r="H141" s="116">
        <f>ЦСР!I343+ЦСР!I368</f>
        <v>0</v>
      </c>
      <c r="I141" s="20"/>
      <c r="J141" s="2"/>
    </row>
    <row r="142" spans="1:10" ht="21.75">
      <c r="A142" s="67" t="s">
        <v>351</v>
      </c>
      <c r="B142" s="16"/>
      <c r="C142" s="131" t="s">
        <v>352</v>
      </c>
      <c r="D142" s="101">
        <f>D143+D151+D147</f>
        <v>6234.3</v>
      </c>
      <c r="E142" s="101">
        <f>E143+E151+E147</f>
        <v>0</v>
      </c>
      <c r="F142" s="101">
        <f>F143+F151+F147</f>
        <v>0</v>
      </c>
      <c r="G142" s="101">
        <f>G143+G151+G147</f>
        <v>1780</v>
      </c>
      <c r="H142" s="101">
        <f>H143+H151+H147</f>
        <v>1680</v>
      </c>
      <c r="I142" s="20"/>
      <c r="J142" s="2"/>
    </row>
    <row r="143" spans="1:10" ht="22.5">
      <c r="A143" s="70" t="s">
        <v>353</v>
      </c>
      <c r="B143" s="11"/>
      <c r="C143" s="40" t="s">
        <v>354</v>
      </c>
      <c r="D143" s="100">
        <f>D144</f>
        <v>83.4</v>
      </c>
      <c r="E143" s="100">
        <f>E144</f>
        <v>0</v>
      </c>
      <c r="F143" s="100">
        <f>F144</f>
        <v>0</v>
      </c>
      <c r="G143" s="100">
        <f>G144</f>
        <v>100</v>
      </c>
      <c r="H143" s="100">
        <f>H144</f>
        <v>100</v>
      </c>
      <c r="I143" s="20"/>
      <c r="J143" s="2"/>
    </row>
    <row r="144" spans="1:10" ht="12.75">
      <c r="A144" s="70" t="s">
        <v>355</v>
      </c>
      <c r="B144" s="11"/>
      <c r="C144" s="28" t="s">
        <v>173</v>
      </c>
      <c r="D144" s="100">
        <f aca="true" t="shared" si="13" ref="D144:H145">D145</f>
        <v>83.4</v>
      </c>
      <c r="E144" s="100">
        <f t="shared" si="13"/>
        <v>0</v>
      </c>
      <c r="F144" s="100">
        <f t="shared" si="13"/>
        <v>0</v>
      </c>
      <c r="G144" s="100">
        <f t="shared" si="13"/>
        <v>100</v>
      </c>
      <c r="H144" s="100">
        <f t="shared" si="13"/>
        <v>100</v>
      </c>
      <c r="I144" s="20"/>
      <c r="J144" s="2"/>
    </row>
    <row r="145" spans="1:10" ht="22.5">
      <c r="A145" s="70" t="s">
        <v>356</v>
      </c>
      <c r="B145" s="11"/>
      <c r="C145" s="48" t="s">
        <v>357</v>
      </c>
      <c r="D145" s="100">
        <f t="shared" si="13"/>
        <v>83.4</v>
      </c>
      <c r="E145" s="100">
        <f t="shared" si="13"/>
        <v>0</v>
      </c>
      <c r="F145" s="100">
        <f t="shared" si="13"/>
        <v>0</v>
      </c>
      <c r="G145" s="100">
        <f t="shared" si="13"/>
        <v>100</v>
      </c>
      <c r="H145" s="100">
        <f t="shared" si="13"/>
        <v>100</v>
      </c>
      <c r="I145" s="20"/>
      <c r="J145" s="2"/>
    </row>
    <row r="146" spans="1:10" ht="22.5">
      <c r="A146" s="70" t="s">
        <v>356</v>
      </c>
      <c r="B146" s="11" t="s">
        <v>40</v>
      </c>
      <c r="C146" s="29" t="s">
        <v>41</v>
      </c>
      <c r="D146" s="116">
        <f>ЦСР!E175</f>
        <v>83.4</v>
      </c>
      <c r="E146" s="116">
        <f>ЦСР!F175</f>
        <v>0</v>
      </c>
      <c r="F146" s="116">
        <f>ЦСР!G175</f>
        <v>0</v>
      </c>
      <c r="G146" s="116">
        <f>ЦСР!H175</f>
        <v>100</v>
      </c>
      <c r="H146" s="116">
        <f>ЦСР!I175</f>
        <v>100</v>
      </c>
      <c r="I146" s="20"/>
      <c r="J146" s="2"/>
    </row>
    <row r="147" spans="1:10" ht="12.75">
      <c r="A147" s="70" t="s">
        <v>395</v>
      </c>
      <c r="B147" s="11"/>
      <c r="C147" s="29" t="s">
        <v>396</v>
      </c>
      <c r="D147" s="116">
        <f aca="true" t="shared" si="14" ref="D147:H149">D148</f>
        <v>5879</v>
      </c>
      <c r="E147" s="116">
        <f t="shared" si="14"/>
        <v>0</v>
      </c>
      <c r="F147" s="116">
        <f t="shared" si="14"/>
        <v>0</v>
      </c>
      <c r="G147" s="116">
        <f t="shared" si="14"/>
        <v>1580</v>
      </c>
      <c r="H147" s="116">
        <f t="shared" si="14"/>
        <v>1500</v>
      </c>
      <c r="I147" s="20"/>
      <c r="J147" s="2"/>
    </row>
    <row r="148" spans="1:10" ht="22.5">
      <c r="A148" s="70" t="s">
        <v>397</v>
      </c>
      <c r="B148" s="11"/>
      <c r="C148" s="29" t="s">
        <v>398</v>
      </c>
      <c r="D148" s="116">
        <f t="shared" si="14"/>
        <v>5879</v>
      </c>
      <c r="E148" s="116">
        <f t="shared" si="14"/>
        <v>0</v>
      </c>
      <c r="F148" s="116">
        <f t="shared" si="14"/>
        <v>0</v>
      </c>
      <c r="G148" s="116">
        <f t="shared" si="14"/>
        <v>1580</v>
      </c>
      <c r="H148" s="116">
        <f t="shared" si="14"/>
        <v>1500</v>
      </c>
      <c r="I148" s="20"/>
      <c r="J148" s="2"/>
    </row>
    <row r="149" spans="1:10" ht="22.5">
      <c r="A149" s="70" t="s">
        <v>399</v>
      </c>
      <c r="B149" s="11"/>
      <c r="C149" s="48" t="s">
        <v>400</v>
      </c>
      <c r="D149" s="116">
        <f t="shared" si="14"/>
        <v>5879</v>
      </c>
      <c r="E149" s="116">
        <f t="shared" si="14"/>
        <v>0</v>
      </c>
      <c r="F149" s="116">
        <f t="shared" si="14"/>
        <v>0</v>
      </c>
      <c r="G149" s="116">
        <f t="shared" si="14"/>
        <v>1580</v>
      </c>
      <c r="H149" s="116">
        <f t="shared" si="14"/>
        <v>1500</v>
      </c>
      <c r="I149" s="20"/>
      <c r="J149" s="2"/>
    </row>
    <row r="150" spans="1:10" ht="22.5">
      <c r="A150" s="70" t="s">
        <v>399</v>
      </c>
      <c r="B150" s="11" t="s">
        <v>40</v>
      </c>
      <c r="C150" s="29" t="s">
        <v>41</v>
      </c>
      <c r="D150" s="116">
        <f>ЦСР!E179+ЦСР!E348</f>
        <v>5879</v>
      </c>
      <c r="E150" s="116">
        <f>ЦСР!F179+ЦСР!F348</f>
        <v>0</v>
      </c>
      <c r="F150" s="116">
        <f>ЦСР!G179+ЦСР!G348</f>
        <v>0</v>
      </c>
      <c r="G150" s="116">
        <f>ЦСР!H179+ЦСР!H348</f>
        <v>1580</v>
      </c>
      <c r="H150" s="116">
        <f>ЦСР!I179+ЦСР!I348</f>
        <v>1500</v>
      </c>
      <c r="I150" s="20"/>
      <c r="J150" s="2"/>
    </row>
    <row r="151" spans="1:10" ht="22.5">
      <c r="A151" s="70" t="s">
        <v>364</v>
      </c>
      <c r="B151" s="11"/>
      <c r="C151" s="28" t="s">
        <v>363</v>
      </c>
      <c r="D151" s="116">
        <f>D152</f>
        <v>271.9</v>
      </c>
      <c r="E151" s="116">
        <f>E152</f>
        <v>0</v>
      </c>
      <c r="F151" s="116">
        <f>F152</f>
        <v>0</v>
      </c>
      <c r="G151" s="116">
        <f>G152</f>
        <v>100</v>
      </c>
      <c r="H151" s="116">
        <f>H152</f>
        <v>80</v>
      </c>
      <c r="I151" s="20"/>
      <c r="J151" s="2"/>
    </row>
    <row r="152" spans="1:10" ht="12.75">
      <c r="A152" s="70" t="s">
        <v>365</v>
      </c>
      <c r="B152" s="11"/>
      <c r="C152" s="28" t="s">
        <v>173</v>
      </c>
      <c r="D152" s="116">
        <f>D153+D155</f>
        <v>271.9</v>
      </c>
      <c r="E152" s="116">
        <f>E153+E155</f>
        <v>0</v>
      </c>
      <c r="F152" s="116">
        <f>F153+F155</f>
        <v>0</v>
      </c>
      <c r="G152" s="116">
        <f>G153+G155</f>
        <v>100</v>
      </c>
      <c r="H152" s="116">
        <f>H153+H155</f>
        <v>80</v>
      </c>
      <c r="I152" s="20"/>
      <c r="J152" s="2"/>
    </row>
    <row r="153" spans="1:10" ht="24" customHeight="1">
      <c r="A153" s="70" t="s">
        <v>366</v>
      </c>
      <c r="B153" s="11"/>
      <c r="C153" s="48" t="s">
        <v>367</v>
      </c>
      <c r="D153" s="116">
        <f>D154</f>
        <v>77.9</v>
      </c>
      <c r="E153" s="116">
        <f>E154</f>
        <v>0</v>
      </c>
      <c r="F153" s="116">
        <f>F154</f>
        <v>0</v>
      </c>
      <c r="G153" s="116">
        <f>G154</f>
        <v>100</v>
      </c>
      <c r="H153" s="116">
        <f>H154</f>
        <v>80</v>
      </c>
      <c r="I153" s="20"/>
      <c r="J153" s="2"/>
    </row>
    <row r="154" spans="1:10" ht="22.5">
      <c r="A154" s="70" t="s">
        <v>366</v>
      </c>
      <c r="B154" s="11" t="s">
        <v>40</v>
      </c>
      <c r="C154" s="29" t="s">
        <v>41</v>
      </c>
      <c r="D154" s="116">
        <f>ЦСР!E352</f>
        <v>77.9</v>
      </c>
      <c r="E154" s="116">
        <f>ЦСР!F352</f>
        <v>0</v>
      </c>
      <c r="F154" s="116">
        <f>ЦСР!G352</f>
        <v>0</v>
      </c>
      <c r="G154" s="116">
        <f>ЦСР!H352</f>
        <v>100</v>
      </c>
      <c r="H154" s="116">
        <f>ЦСР!I352</f>
        <v>80</v>
      </c>
      <c r="I154" s="20"/>
      <c r="J154" s="2"/>
    </row>
    <row r="155" spans="1:10" ht="22.5">
      <c r="A155" s="70" t="s">
        <v>424</v>
      </c>
      <c r="B155" s="11"/>
      <c r="C155" s="48" t="s">
        <v>425</v>
      </c>
      <c r="D155" s="116">
        <f>D156</f>
        <v>194</v>
      </c>
      <c r="E155" s="116">
        <f>E156</f>
        <v>0</v>
      </c>
      <c r="F155" s="116">
        <f>F156</f>
        <v>0</v>
      </c>
      <c r="G155" s="116">
        <f>G156</f>
        <v>0</v>
      </c>
      <c r="H155" s="116">
        <f>H156</f>
        <v>0</v>
      </c>
      <c r="I155" s="20"/>
      <c r="J155" s="2"/>
    </row>
    <row r="156" spans="1:10" ht="22.5">
      <c r="A156" s="70" t="s">
        <v>424</v>
      </c>
      <c r="B156" s="11" t="s">
        <v>40</v>
      </c>
      <c r="C156" s="29" t="s">
        <v>41</v>
      </c>
      <c r="D156" s="116">
        <f>ЦСР!E354</f>
        <v>194</v>
      </c>
      <c r="E156" s="116">
        <f>ЦСР!F354</f>
        <v>0</v>
      </c>
      <c r="F156" s="116">
        <f>ЦСР!G354</f>
        <v>0</v>
      </c>
      <c r="G156" s="116">
        <f>ЦСР!H354</f>
        <v>0</v>
      </c>
      <c r="H156" s="116">
        <f>ЦСР!I354</f>
        <v>0</v>
      </c>
      <c r="I156" s="20"/>
      <c r="J156" s="2"/>
    </row>
    <row r="157" spans="1:10" ht="22.5">
      <c r="A157" s="67" t="s">
        <v>174</v>
      </c>
      <c r="B157" s="16"/>
      <c r="C157" s="31" t="s">
        <v>339</v>
      </c>
      <c r="D157" s="101">
        <f>D158+D167</f>
        <v>150</v>
      </c>
      <c r="E157" s="101">
        <f>E158+E167</f>
        <v>0</v>
      </c>
      <c r="F157" s="101">
        <f>F158+F167</f>
        <v>0</v>
      </c>
      <c r="G157" s="101">
        <f>G158+G167</f>
        <v>100</v>
      </c>
      <c r="H157" s="101">
        <f>H158+H167</f>
        <v>100</v>
      </c>
      <c r="I157" s="20"/>
      <c r="J157" s="2"/>
    </row>
    <row r="158" spans="1:10" ht="21.75">
      <c r="A158" s="67" t="s">
        <v>175</v>
      </c>
      <c r="B158" s="16"/>
      <c r="C158" s="131" t="s">
        <v>130</v>
      </c>
      <c r="D158" s="101">
        <f aca="true" t="shared" si="15" ref="D158:H159">D159</f>
        <v>150</v>
      </c>
      <c r="E158" s="101">
        <f t="shared" si="15"/>
        <v>0</v>
      </c>
      <c r="F158" s="101">
        <f t="shared" si="15"/>
        <v>0</v>
      </c>
      <c r="G158" s="101">
        <f t="shared" si="15"/>
        <v>100</v>
      </c>
      <c r="H158" s="101">
        <f t="shared" si="15"/>
        <v>100</v>
      </c>
      <c r="I158" s="20"/>
      <c r="J158" s="2"/>
    </row>
    <row r="159" spans="1:10" ht="12.75">
      <c r="A159" s="70" t="s">
        <v>176</v>
      </c>
      <c r="B159" s="11"/>
      <c r="C159" s="28" t="s">
        <v>131</v>
      </c>
      <c r="D159" s="100">
        <f t="shared" si="15"/>
        <v>150</v>
      </c>
      <c r="E159" s="100">
        <f t="shared" si="15"/>
        <v>0</v>
      </c>
      <c r="F159" s="100">
        <f t="shared" si="15"/>
        <v>0</v>
      </c>
      <c r="G159" s="100">
        <f t="shared" si="15"/>
        <v>100</v>
      </c>
      <c r="H159" s="100">
        <f t="shared" si="15"/>
        <v>100</v>
      </c>
      <c r="I159" s="20"/>
      <c r="J159" s="2"/>
    </row>
    <row r="160" spans="1:10" ht="12.75">
      <c r="A160" s="70" t="s">
        <v>177</v>
      </c>
      <c r="B160" s="11"/>
      <c r="C160" s="28" t="s">
        <v>173</v>
      </c>
      <c r="D160" s="100">
        <f>D161+D163+D165</f>
        <v>150</v>
      </c>
      <c r="E160" s="100">
        <f>E161+E163+E165</f>
        <v>0</v>
      </c>
      <c r="F160" s="100">
        <f>F161+F163+F165</f>
        <v>0</v>
      </c>
      <c r="G160" s="100">
        <f>G161+G163+G165</f>
        <v>100</v>
      </c>
      <c r="H160" s="100">
        <f>H161+H163+H165</f>
        <v>100</v>
      </c>
      <c r="I160" s="20"/>
      <c r="J160" s="2"/>
    </row>
    <row r="161" spans="1:10" ht="45" hidden="1">
      <c r="A161" s="70" t="s">
        <v>178</v>
      </c>
      <c r="B161" s="11"/>
      <c r="C161" s="46" t="s">
        <v>132</v>
      </c>
      <c r="D161" s="100">
        <f>D162</f>
        <v>0</v>
      </c>
      <c r="E161" s="100">
        <f>E162</f>
        <v>0</v>
      </c>
      <c r="F161" s="100">
        <f>F162</f>
        <v>0</v>
      </c>
      <c r="G161" s="100">
        <f>G162</f>
        <v>0</v>
      </c>
      <c r="H161" s="100">
        <f>H162</f>
        <v>0</v>
      </c>
      <c r="I161" s="20"/>
      <c r="J161" s="2"/>
    </row>
    <row r="162" spans="1:10" ht="22.5" hidden="1">
      <c r="A162" s="70" t="s">
        <v>178</v>
      </c>
      <c r="B162" s="11" t="s">
        <v>40</v>
      </c>
      <c r="C162" s="29" t="s">
        <v>343</v>
      </c>
      <c r="D162" s="100">
        <f>ЦСР!E39</f>
        <v>0</v>
      </c>
      <c r="E162" s="100">
        <f>ЦСР!F39</f>
        <v>0</v>
      </c>
      <c r="F162" s="100">
        <f>ЦСР!G39</f>
        <v>0</v>
      </c>
      <c r="G162" s="100">
        <f>ЦСР!H39</f>
        <v>0</v>
      </c>
      <c r="H162" s="100">
        <f>ЦСР!I39</f>
        <v>0</v>
      </c>
      <c r="I162" s="20"/>
      <c r="J162" s="2"/>
    </row>
    <row r="163" spans="1:10" ht="12.75" hidden="1">
      <c r="A163" s="70" t="s">
        <v>336</v>
      </c>
      <c r="B163" s="11"/>
      <c r="C163" s="48" t="s">
        <v>337</v>
      </c>
      <c r="D163" s="100">
        <f>D164</f>
        <v>0</v>
      </c>
      <c r="E163" s="100">
        <f>E164</f>
        <v>0</v>
      </c>
      <c r="F163" s="100">
        <f>F164</f>
        <v>0</v>
      </c>
      <c r="G163" s="100">
        <f>G164</f>
        <v>0</v>
      </c>
      <c r="H163" s="100">
        <f>H164</f>
        <v>0</v>
      </c>
      <c r="I163" s="20"/>
      <c r="J163" s="2"/>
    </row>
    <row r="164" spans="1:10" ht="22.5" hidden="1">
      <c r="A164" s="70" t="s">
        <v>336</v>
      </c>
      <c r="B164" s="11" t="s">
        <v>40</v>
      </c>
      <c r="C164" s="29" t="s">
        <v>343</v>
      </c>
      <c r="D164" s="100">
        <f>ЦСР!E41</f>
        <v>0</v>
      </c>
      <c r="E164" s="100">
        <f>ЦСР!F41</f>
        <v>0</v>
      </c>
      <c r="F164" s="100">
        <f>ЦСР!G41</f>
        <v>0</v>
      </c>
      <c r="G164" s="100">
        <f>ЦСР!H41</f>
        <v>0</v>
      </c>
      <c r="H164" s="100">
        <f>ЦСР!I41</f>
        <v>0</v>
      </c>
      <c r="I164" s="20"/>
      <c r="J164" s="2"/>
    </row>
    <row r="165" spans="1:10" ht="12.75">
      <c r="A165" s="70" t="s">
        <v>349</v>
      </c>
      <c r="B165" s="11"/>
      <c r="C165" s="48" t="s">
        <v>350</v>
      </c>
      <c r="D165" s="100">
        <f>D166</f>
        <v>150</v>
      </c>
      <c r="E165" s="100">
        <f>E166</f>
        <v>0</v>
      </c>
      <c r="F165" s="100">
        <f>F166</f>
        <v>0</v>
      </c>
      <c r="G165" s="100">
        <f>G166</f>
        <v>100</v>
      </c>
      <c r="H165" s="100">
        <f>H166</f>
        <v>100</v>
      </c>
      <c r="I165" s="20"/>
      <c r="J165" s="2"/>
    </row>
    <row r="166" spans="1:10" ht="22.5">
      <c r="A166" s="70" t="s">
        <v>349</v>
      </c>
      <c r="B166" s="11" t="s">
        <v>40</v>
      </c>
      <c r="C166" s="29" t="s">
        <v>343</v>
      </c>
      <c r="D166" s="100">
        <f>ЦСР!E43</f>
        <v>150</v>
      </c>
      <c r="E166" s="100">
        <f>ЦСР!F43</f>
        <v>0</v>
      </c>
      <c r="F166" s="100">
        <f>ЦСР!G43</f>
        <v>0</v>
      </c>
      <c r="G166" s="100">
        <f>ЦСР!H43</f>
        <v>100</v>
      </c>
      <c r="H166" s="100">
        <f>ЦСР!I43</f>
        <v>100</v>
      </c>
      <c r="I166" s="20"/>
      <c r="J166" s="2"/>
    </row>
    <row r="167" spans="1:10" ht="32.25" hidden="1">
      <c r="A167" s="67" t="s">
        <v>358</v>
      </c>
      <c r="B167" s="16"/>
      <c r="C167" s="131" t="s">
        <v>369</v>
      </c>
      <c r="D167" s="101">
        <f aca="true" t="shared" si="16" ref="D167:H170">D168</f>
        <v>0</v>
      </c>
      <c r="E167" s="101">
        <f t="shared" si="16"/>
        <v>0</v>
      </c>
      <c r="F167" s="101">
        <f t="shared" si="16"/>
        <v>0</v>
      </c>
      <c r="G167" s="101">
        <f t="shared" si="16"/>
        <v>0</v>
      </c>
      <c r="H167" s="101">
        <f t="shared" si="16"/>
        <v>0</v>
      </c>
      <c r="I167" s="20"/>
      <c r="J167" s="2"/>
    </row>
    <row r="168" spans="1:10" ht="33.75" hidden="1">
      <c r="A168" s="70" t="s">
        <v>359</v>
      </c>
      <c r="B168" s="11"/>
      <c r="C168" s="48" t="s">
        <v>368</v>
      </c>
      <c r="D168" s="100">
        <f t="shared" si="16"/>
        <v>0</v>
      </c>
      <c r="E168" s="100">
        <f t="shared" si="16"/>
        <v>0</v>
      </c>
      <c r="F168" s="100">
        <f t="shared" si="16"/>
        <v>0</v>
      </c>
      <c r="G168" s="100">
        <f t="shared" si="16"/>
        <v>0</v>
      </c>
      <c r="H168" s="100">
        <f t="shared" si="16"/>
        <v>0</v>
      </c>
      <c r="I168" s="20"/>
      <c r="J168" s="2"/>
    </row>
    <row r="169" spans="1:10" ht="12.75" hidden="1">
      <c r="A169" s="70" t="s">
        <v>361</v>
      </c>
      <c r="B169" s="11"/>
      <c r="C169" s="28" t="s">
        <v>173</v>
      </c>
      <c r="D169" s="100">
        <f t="shared" si="16"/>
        <v>0</v>
      </c>
      <c r="E169" s="100">
        <f t="shared" si="16"/>
        <v>0</v>
      </c>
      <c r="F169" s="100">
        <f t="shared" si="16"/>
        <v>0</v>
      </c>
      <c r="G169" s="100">
        <f t="shared" si="16"/>
        <v>0</v>
      </c>
      <c r="H169" s="100">
        <f t="shared" si="16"/>
        <v>0</v>
      </c>
      <c r="I169" s="20"/>
      <c r="J169" s="2"/>
    </row>
    <row r="170" spans="1:10" ht="12.75" hidden="1">
      <c r="A170" s="70" t="s">
        <v>362</v>
      </c>
      <c r="B170" s="11"/>
      <c r="C170" s="48" t="s">
        <v>360</v>
      </c>
      <c r="D170" s="100">
        <f>D171</f>
        <v>0</v>
      </c>
      <c r="E170" s="100">
        <f t="shared" si="16"/>
        <v>0</v>
      </c>
      <c r="F170" s="100">
        <f t="shared" si="16"/>
        <v>0</v>
      </c>
      <c r="G170" s="100">
        <f t="shared" si="16"/>
        <v>0</v>
      </c>
      <c r="H170" s="100">
        <f t="shared" si="16"/>
        <v>0</v>
      </c>
      <c r="I170" s="20"/>
      <c r="J170" s="2"/>
    </row>
    <row r="171" spans="1:10" ht="22.5" hidden="1">
      <c r="A171" s="70" t="s">
        <v>362</v>
      </c>
      <c r="B171" s="11" t="s">
        <v>60</v>
      </c>
      <c r="C171" s="28" t="s">
        <v>279</v>
      </c>
      <c r="D171" s="100">
        <f>ЦСР!E196</f>
        <v>0</v>
      </c>
      <c r="E171" s="100">
        <f>ЦСР!F196</f>
        <v>0</v>
      </c>
      <c r="F171" s="100">
        <f>ЦСР!G196</f>
        <v>0</v>
      </c>
      <c r="G171" s="100">
        <f>ЦСР!H196</f>
        <v>0</v>
      </c>
      <c r="H171" s="100">
        <f>ЦСР!I196</f>
        <v>0</v>
      </c>
      <c r="I171" s="20"/>
      <c r="J171" s="2"/>
    </row>
    <row r="172" spans="1:10" ht="33.75">
      <c r="A172" s="67" t="s">
        <v>179</v>
      </c>
      <c r="B172" s="16"/>
      <c r="C172" s="27" t="s">
        <v>340</v>
      </c>
      <c r="D172" s="101">
        <f>D173+D192</f>
        <v>1662.1</v>
      </c>
      <c r="E172" s="101">
        <f>E173+E192</f>
        <v>0</v>
      </c>
      <c r="F172" s="101">
        <f>F173+F192</f>
        <v>0</v>
      </c>
      <c r="G172" s="101">
        <f>G173+G192</f>
        <v>244</v>
      </c>
      <c r="H172" s="101">
        <f>H173+H192</f>
        <v>244</v>
      </c>
      <c r="I172" s="20"/>
      <c r="J172" s="2"/>
    </row>
    <row r="173" spans="1:10" ht="12.75">
      <c r="A173" s="67" t="s">
        <v>180</v>
      </c>
      <c r="B173" s="129"/>
      <c r="C173" s="130" t="s">
        <v>0</v>
      </c>
      <c r="D173" s="100">
        <f>D174+D182</f>
        <v>1505.1</v>
      </c>
      <c r="E173" s="100">
        <f>E174+E182</f>
        <v>0</v>
      </c>
      <c r="F173" s="100">
        <f>F174+F182</f>
        <v>0</v>
      </c>
      <c r="G173" s="100">
        <f>G174+G182</f>
        <v>190</v>
      </c>
      <c r="H173" s="100">
        <f>H174+H182</f>
        <v>190</v>
      </c>
      <c r="I173" s="20"/>
      <c r="J173" s="2"/>
    </row>
    <row r="174" spans="1:10" ht="22.5">
      <c r="A174" s="70" t="s">
        <v>181</v>
      </c>
      <c r="B174" s="47"/>
      <c r="C174" s="29" t="s">
        <v>80</v>
      </c>
      <c r="D174" s="100">
        <f>D175</f>
        <v>100</v>
      </c>
      <c r="E174" s="100">
        <f>E175</f>
        <v>0</v>
      </c>
      <c r="F174" s="100">
        <f>F175</f>
        <v>0</v>
      </c>
      <c r="G174" s="100">
        <f>G175</f>
        <v>170</v>
      </c>
      <c r="H174" s="100">
        <f>H175</f>
        <v>170</v>
      </c>
      <c r="I174" s="20"/>
      <c r="J174" s="2"/>
    </row>
    <row r="175" spans="1:10" ht="12.75">
      <c r="A175" s="70" t="s">
        <v>182</v>
      </c>
      <c r="B175" s="47"/>
      <c r="C175" s="28" t="s">
        <v>173</v>
      </c>
      <c r="D175" s="100">
        <f>D176+D178+D180</f>
        <v>100</v>
      </c>
      <c r="E175" s="100">
        <f>E176+E178+E180</f>
        <v>0</v>
      </c>
      <c r="F175" s="100">
        <f>F176+F178+F180</f>
        <v>0</v>
      </c>
      <c r="G175" s="100">
        <f>G176+G178+G180</f>
        <v>170</v>
      </c>
      <c r="H175" s="100">
        <f>H176+H178+H180</f>
        <v>170</v>
      </c>
      <c r="I175" s="20"/>
      <c r="J175" s="2"/>
    </row>
    <row r="176" spans="1:10" ht="33.75">
      <c r="A176" s="70" t="s">
        <v>183</v>
      </c>
      <c r="B176" s="47"/>
      <c r="C176" s="29" t="s">
        <v>81</v>
      </c>
      <c r="D176" s="100">
        <f>D177</f>
        <v>90</v>
      </c>
      <c r="E176" s="100">
        <f>E177</f>
        <v>0</v>
      </c>
      <c r="F176" s="100">
        <f>F177</f>
        <v>0</v>
      </c>
      <c r="G176" s="100">
        <f>G177</f>
        <v>160</v>
      </c>
      <c r="H176" s="100">
        <f>H177</f>
        <v>160</v>
      </c>
      <c r="I176" s="20"/>
      <c r="J176" s="2"/>
    </row>
    <row r="177" spans="1:10" ht="22.5">
      <c r="A177" s="70" t="s">
        <v>183</v>
      </c>
      <c r="B177" s="17" t="s">
        <v>40</v>
      </c>
      <c r="C177" s="29" t="s">
        <v>343</v>
      </c>
      <c r="D177" s="100">
        <f>ЦСР!E49</f>
        <v>90</v>
      </c>
      <c r="E177" s="100">
        <f>ЦСР!F49</f>
        <v>0</v>
      </c>
      <c r="F177" s="100">
        <f>ЦСР!G49</f>
        <v>0</v>
      </c>
      <c r="G177" s="100">
        <f>ЦСР!H49</f>
        <v>160</v>
      </c>
      <c r="H177" s="100">
        <f>ЦСР!I49</f>
        <v>160</v>
      </c>
      <c r="I177" s="20"/>
      <c r="J177" s="2"/>
    </row>
    <row r="178" spans="1:10" ht="22.5">
      <c r="A178" s="70" t="s">
        <v>184</v>
      </c>
      <c r="B178" s="17"/>
      <c r="C178" s="48" t="s">
        <v>82</v>
      </c>
      <c r="D178" s="100">
        <f>D179</f>
        <v>10</v>
      </c>
      <c r="E178" s="100">
        <f>E179</f>
        <v>0</v>
      </c>
      <c r="F178" s="100">
        <f>F179</f>
        <v>0</v>
      </c>
      <c r="G178" s="100">
        <f>G179</f>
        <v>10</v>
      </c>
      <c r="H178" s="100">
        <f>H179</f>
        <v>10</v>
      </c>
      <c r="I178" s="20"/>
      <c r="J178" s="2"/>
    </row>
    <row r="179" spans="1:10" ht="22.5">
      <c r="A179" s="70" t="s">
        <v>184</v>
      </c>
      <c r="B179" s="17" t="s">
        <v>40</v>
      </c>
      <c r="C179" s="29" t="s">
        <v>343</v>
      </c>
      <c r="D179" s="100">
        <f>ЦСР!E51</f>
        <v>10</v>
      </c>
      <c r="E179" s="100">
        <f>ЦСР!F51</f>
        <v>0</v>
      </c>
      <c r="F179" s="100">
        <f>ЦСР!G51</f>
        <v>0</v>
      </c>
      <c r="G179" s="100">
        <f>ЦСР!H51</f>
        <v>10</v>
      </c>
      <c r="H179" s="100">
        <f>ЦСР!I51</f>
        <v>10</v>
      </c>
      <c r="I179" s="20"/>
      <c r="J179" s="2"/>
    </row>
    <row r="180" spans="1:10" ht="12.75">
      <c r="A180" s="70" t="s">
        <v>185</v>
      </c>
      <c r="B180" s="17"/>
      <c r="C180" s="48" t="s">
        <v>83</v>
      </c>
      <c r="D180" s="100">
        <f>D181</f>
        <v>0</v>
      </c>
      <c r="E180" s="100">
        <f>E181</f>
        <v>0</v>
      </c>
      <c r="F180" s="100">
        <f>F181</f>
        <v>0</v>
      </c>
      <c r="G180" s="100">
        <f>G181</f>
        <v>0</v>
      </c>
      <c r="H180" s="100">
        <f>H181</f>
        <v>0</v>
      </c>
      <c r="I180" s="20"/>
      <c r="J180" s="2"/>
    </row>
    <row r="181" spans="1:10" ht="22.5">
      <c r="A181" s="70" t="s">
        <v>185</v>
      </c>
      <c r="B181" s="17" t="s">
        <v>40</v>
      </c>
      <c r="C181" s="29" t="s">
        <v>343</v>
      </c>
      <c r="D181" s="100">
        <f>ЦСР!E53</f>
        <v>0</v>
      </c>
      <c r="E181" s="100">
        <f>ЦСР!F53</f>
        <v>0</v>
      </c>
      <c r="F181" s="100">
        <f>ЦСР!G53</f>
        <v>0</v>
      </c>
      <c r="G181" s="100">
        <f>ЦСР!H53</f>
        <v>0</v>
      </c>
      <c r="H181" s="100">
        <f>ЦСР!I53</f>
        <v>0</v>
      </c>
      <c r="I181" s="20"/>
      <c r="J181" s="2"/>
    </row>
    <row r="182" spans="1:10" ht="12.75">
      <c r="A182" s="70" t="s">
        <v>186</v>
      </c>
      <c r="B182" s="17"/>
      <c r="C182" s="29" t="s">
        <v>275</v>
      </c>
      <c r="D182" s="100">
        <f>D183</f>
        <v>1405.1</v>
      </c>
      <c r="E182" s="100">
        <f>E183</f>
        <v>0</v>
      </c>
      <c r="F182" s="100">
        <f>F183</f>
        <v>0</v>
      </c>
      <c r="G182" s="100">
        <f>G183</f>
        <v>20</v>
      </c>
      <c r="H182" s="100">
        <f>H183</f>
        <v>20</v>
      </c>
      <c r="I182" s="20"/>
      <c r="J182" s="2"/>
    </row>
    <row r="183" spans="1:10" ht="12.75">
      <c r="A183" s="70" t="s">
        <v>187</v>
      </c>
      <c r="B183" s="17"/>
      <c r="C183" s="28" t="s">
        <v>173</v>
      </c>
      <c r="D183" s="100">
        <f>D184+D186+D188+D190</f>
        <v>1405.1</v>
      </c>
      <c r="E183" s="100">
        <f>E184+E186+E188+E190</f>
        <v>0</v>
      </c>
      <c r="F183" s="100">
        <f>F184+F186+F188+F190</f>
        <v>0</v>
      </c>
      <c r="G183" s="100">
        <f>G184+G186+G188+G190</f>
        <v>20</v>
      </c>
      <c r="H183" s="100">
        <f>H184+H186+H188+H190</f>
        <v>20</v>
      </c>
      <c r="I183" s="20"/>
      <c r="J183" s="2"/>
    </row>
    <row r="184" spans="1:10" ht="45">
      <c r="A184" s="70" t="s">
        <v>284</v>
      </c>
      <c r="B184" s="17"/>
      <c r="C184" s="46" t="s">
        <v>378</v>
      </c>
      <c r="D184" s="100">
        <f>D185</f>
        <v>14</v>
      </c>
      <c r="E184" s="100">
        <f>E185</f>
        <v>0</v>
      </c>
      <c r="F184" s="100">
        <f>F185</f>
        <v>0</v>
      </c>
      <c r="G184" s="100">
        <f>G185</f>
        <v>20</v>
      </c>
      <c r="H184" s="100">
        <f>H185</f>
        <v>20</v>
      </c>
      <c r="I184" s="20"/>
      <c r="J184" s="2"/>
    </row>
    <row r="185" spans="1:10" ht="22.5">
      <c r="A185" s="70" t="s">
        <v>284</v>
      </c>
      <c r="B185" s="17" t="s">
        <v>40</v>
      </c>
      <c r="C185" s="29" t="s">
        <v>343</v>
      </c>
      <c r="D185" s="100">
        <f>ЦСР!E57</f>
        <v>14</v>
      </c>
      <c r="E185" s="100">
        <f>ЦСР!F57</f>
        <v>0</v>
      </c>
      <c r="F185" s="100">
        <f>ЦСР!G57</f>
        <v>0</v>
      </c>
      <c r="G185" s="100">
        <f>ЦСР!H57</f>
        <v>20</v>
      </c>
      <c r="H185" s="100">
        <f>ЦСР!I57</f>
        <v>20</v>
      </c>
      <c r="I185" s="20"/>
      <c r="J185" s="2"/>
    </row>
    <row r="186" spans="1:10" ht="12.75">
      <c r="A186" s="70" t="s">
        <v>281</v>
      </c>
      <c r="B186" s="17"/>
      <c r="C186" s="48" t="s">
        <v>282</v>
      </c>
      <c r="D186" s="100">
        <f>D187</f>
        <v>1381</v>
      </c>
      <c r="E186" s="100">
        <f>E187</f>
        <v>0</v>
      </c>
      <c r="F186" s="100">
        <f>F187</f>
        <v>0</v>
      </c>
      <c r="G186" s="100">
        <f>G187</f>
        <v>0</v>
      </c>
      <c r="H186" s="100">
        <f>H187</f>
        <v>0</v>
      </c>
      <c r="I186" s="20"/>
      <c r="J186" s="2"/>
    </row>
    <row r="187" spans="1:10" ht="22.5">
      <c r="A187" s="70" t="s">
        <v>281</v>
      </c>
      <c r="B187" s="17" t="s">
        <v>40</v>
      </c>
      <c r="C187" s="29" t="s">
        <v>343</v>
      </c>
      <c r="D187" s="100">
        <f>ЦСР!E59</f>
        <v>1381</v>
      </c>
      <c r="E187" s="100">
        <f>ЦСР!F59</f>
        <v>0</v>
      </c>
      <c r="F187" s="100">
        <f>ЦСР!G59</f>
        <v>0</v>
      </c>
      <c r="G187" s="100">
        <f>ЦСР!H59</f>
        <v>0</v>
      </c>
      <c r="H187" s="100">
        <f>ЦСР!I59</f>
        <v>0</v>
      </c>
      <c r="I187" s="20"/>
      <c r="J187" s="2"/>
    </row>
    <row r="188" spans="1:10" ht="22.5">
      <c r="A188" s="70" t="s">
        <v>312</v>
      </c>
      <c r="B188" s="17"/>
      <c r="C188" s="48" t="s">
        <v>313</v>
      </c>
      <c r="D188" s="100">
        <f>D189</f>
        <v>0</v>
      </c>
      <c r="E188" s="100">
        <f>E189</f>
        <v>0</v>
      </c>
      <c r="F188" s="100">
        <f>F189</f>
        <v>0</v>
      </c>
      <c r="G188" s="100">
        <f>G189</f>
        <v>0</v>
      </c>
      <c r="H188" s="100">
        <f>H189</f>
        <v>0</v>
      </c>
      <c r="I188" s="20"/>
      <c r="J188" s="2"/>
    </row>
    <row r="189" spans="1:10" ht="22.5">
      <c r="A189" s="70" t="s">
        <v>312</v>
      </c>
      <c r="B189" s="17" t="s">
        <v>40</v>
      </c>
      <c r="C189" s="29" t="s">
        <v>343</v>
      </c>
      <c r="D189" s="100">
        <f>ЦСР!E61</f>
        <v>0</v>
      </c>
      <c r="E189" s="100">
        <f>ЦСР!F61</f>
        <v>0</v>
      </c>
      <c r="F189" s="100">
        <f>ЦСР!G61</f>
        <v>0</v>
      </c>
      <c r="G189" s="100">
        <f>ЦСР!H61</f>
        <v>0</v>
      </c>
      <c r="H189" s="100">
        <f>ЦСР!I61</f>
        <v>0</v>
      </c>
      <c r="I189" s="20"/>
      <c r="J189" s="2"/>
    </row>
    <row r="190" spans="1:10" ht="22.5">
      <c r="A190" s="11" t="s">
        <v>446</v>
      </c>
      <c r="B190" s="17"/>
      <c r="C190" s="48" t="s">
        <v>447</v>
      </c>
      <c r="D190" s="100">
        <f>D191</f>
        <v>10.1</v>
      </c>
      <c r="E190" s="100">
        <f>E191</f>
        <v>0</v>
      </c>
      <c r="F190" s="100">
        <f>F191</f>
        <v>0</v>
      </c>
      <c r="G190" s="100">
        <f>G191</f>
        <v>0</v>
      </c>
      <c r="H190" s="100">
        <f>H191</f>
        <v>0</v>
      </c>
      <c r="I190" s="20"/>
      <c r="J190" s="2"/>
    </row>
    <row r="191" spans="1:10" ht="22.5">
      <c r="A191" s="11" t="s">
        <v>446</v>
      </c>
      <c r="B191" s="17" t="s">
        <v>40</v>
      </c>
      <c r="C191" s="29" t="s">
        <v>343</v>
      </c>
      <c r="D191" s="100">
        <f>ЦСР!E63</f>
        <v>10.1</v>
      </c>
      <c r="E191" s="100">
        <f>ЦСР!F63</f>
        <v>0</v>
      </c>
      <c r="F191" s="100">
        <f>ЦСР!G63</f>
        <v>0</v>
      </c>
      <c r="G191" s="100">
        <f>ЦСР!H63</f>
        <v>0</v>
      </c>
      <c r="H191" s="100">
        <f>ЦСР!I63</f>
        <v>0</v>
      </c>
      <c r="I191" s="20"/>
      <c r="J191" s="2"/>
    </row>
    <row r="192" spans="1:10" ht="12.75">
      <c r="A192" s="67" t="s">
        <v>188</v>
      </c>
      <c r="B192" s="132"/>
      <c r="C192" s="130" t="s">
        <v>1</v>
      </c>
      <c r="D192" s="101">
        <f aca="true" t="shared" si="17" ref="D192:H193">D193</f>
        <v>157</v>
      </c>
      <c r="E192" s="101">
        <f t="shared" si="17"/>
        <v>0</v>
      </c>
      <c r="F192" s="101">
        <f t="shared" si="17"/>
        <v>0</v>
      </c>
      <c r="G192" s="101">
        <f t="shared" si="17"/>
        <v>54</v>
      </c>
      <c r="H192" s="101">
        <f t="shared" si="17"/>
        <v>54</v>
      </c>
      <c r="I192" s="20"/>
      <c r="J192" s="2"/>
    </row>
    <row r="193" spans="1:10" ht="24" customHeight="1">
      <c r="A193" s="70" t="s">
        <v>189</v>
      </c>
      <c r="B193" s="49"/>
      <c r="C193" s="29" t="s">
        <v>86</v>
      </c>
      <c r="D193" s="100">
        <f t="shared" si="17"/>
        <v>157</v>
      </c>
      <c r="E193" s="100">
        <f t="shared" si="17"/>
        <v>0</v>
      </c>
      <c r="F193" s="100">
        <f t="shared" si="17"/>
        <v>0</v>
      </c>
      <c r="G193" s="100">
        <f t="shared" si="17"/>
        <v>54</v>
      </c>
      <c r="H193" s="100">
        <f t="shared" si="17"/>
        <v>54</v>
      </c>
      <c r="I193" s="20"/>
      <c r="J193" s="2"/>
    </row>
    <row r="194" spans="1:10" ht="12.75">
      <c r="A194" s="70" t="s">
        <v>190</v>
      </c>
      <c r="B194" s="49"/>
      <c r="C194" s="28" t="s">
        <v>173</v>
      </c>
      <c r="D194" s="100">
        <f>D195+D197</f>
        <v>157</v>
      </c>
      <c r="E194" s="100">
        <f>E195+E197</f>
        <v>0</v>
      </c>
      <c r="F194" s="100">
        <f>F195+F197</f>
        <v>0</v>
      </c>
      <c r="G194" s="100">
        <f>G195+G197</f>
        <v>54</v>
      </c>
      <c r="H194" s="100">
        <f>H195+H197</f>
        <v>54</v>
      </c>
      <c r="I194" s="20"/>
      <c r="J194" s="2"/>
    </row>
    <row r="195" spans="1:10" ht="12.75">
      <c r="A195" s="70" t="s">
        <v>191</v>
      </c>
      <c r="B195" s="49"/>
      <c r="C195" s="48" t="s">
        <v>85</v>
      </c>
      <c r="D195" s="100">
        <f>D196</f>
        <v>157</v>
      </c>
      <c r="E195" s="100">
        <f>E196</f>
        <v>0</v>
      </c>
      <c r="F195" s="100">
        <f>F196</f>
        <v>0</v>
      </c>
      <c r="G195" s="100">
        <f>G196</f>
        <v>54</v>
      </c>
      <c r="H195" s="100">
        <f>H196</f>
        <v>54</v>
      </c>
      <c r="I195" s="20"/>
      <c r="J195" s="2"/>
    </row>
    <row r="196" spans="1:10" ht="22.5">
      <c r="A196" s="70" t="s">
        <v>191</v>
      </c>
      <c r="B196" s="17" t="s">
        <v>40</v>
      </c>
      <c r="C196" s="29" t="s">
        <v>343</v>
      </c>
      <c r="D196" s="100">
        <f>ЦСР!E68</f>
        <v>157</v>
      </c>
      <c r="E196" s="100">
        <f>ЦСР!F68</f>
        <v>0</v>
      </c>
      <c r="F196" s="100">
        <f>ЦСР!G68</f>
        <v>0</v>
      </c>
      <c r="G196" s="100">
        <f>ЦСР!H68</f>
        <v>54</v>
      </c>
      <c r="H196" s="100">
        <f>ЦСР!I68</f>
        <v>54</v>
      </c>
      <c r="I196" s="20"/>
      <c r="J196" s="2"/>
    </row>
    <row r="197" spans="1:10" ht="22.5" hidden="1">
      <c r="A197" s="70" t="s">
        <v>314</v>
      </c>
      <c r="B197" s="17"/>
      <c r="C197" s="46" t="s">
        <v>316</v>
      </c>
      <c r="D197" s="100">
        <f>D198</f>
        <v>0</v>
      </c>
      <c r="E197" s="100">
        <f>E198</f>
        <v>0</v>
      </c>
      <c r="F197" s="100">
        <f>F198</f>
        <v>0</v>
      </c>
      <c r="G197" s="100">
        <f>G198</f>
        <v>0</v>
      </c>
      <c r="H197" s="100">
        <f>H198</f>
        <v>0</v>
      </c>
      <c r="I197" s="20"/>
      <c r="J197" s="2"/>
    </row>
    <row r="198" spans="1:10" ht="22.5" hidden="1">
      <c r="A198" s="70" t="s">
        <v>314</v>
      </c>
      <c r="B198" s="17" t="s">
        <v>40</v>
      </c>
      <c r="C198" s="29" t="s">
        <v>343</v>
      </c>
      <c r="D198" s="100">
        <f>ЦСР!E70</f>
        <v>0</v>
      </c>
      <c r="E198" s="100">
        <f>ЦСР!F70</f>
        <v>0</v>
      </c>
      <c r="F198" s="100">
        <f>ЦСР!G70</f>
        <v>0</v>
      </c>
      <c r="G198" s="100">
        <f>ЦСР!H70</f>
        <v>0</v>
      </c>
      <c r="H198" s="100">
        <f>ЦСР!I70</f>
        <v>0</v>
      </c>
      <c r="I198" s="20"/>
      <c r="J198" s="2"/>
    </row>
    <row r="199" spans="1:10" ht="22.5">
      <c r="A199" s="67" t="s">
        <v>246</v>
      </c>
      <c r="B199" s="16"/>
      <c r="C199" s="88" t="s">
        <v>376</v>
      </c>
      <c r="D199" s="101">
        <f>D200</f>
        <v>2749.3499999999995</v>
      </c>
      <c r="E199" s="101" t="e">
        <f>E200</f>
        <v>#REF!</v>
      </c>
      <c r="F199" s="101" t="e">
        <f>F200</f>
        <v>#REF!</v>
      </c>
      <c r="G199" s="101">
        <f>G200</f>
        <v>1300</v>
      </c>
      <c r="H199" s="101">
        <f>H200</f>
        <v>2300</v>
      </c>
      <c r="I199" s="20"/>
      <c r="J199" s="2"/>
    </row>
    <row r="200" spans="1:10" ht="12.75">
      <c r="A200" s="67" t="s">
        <v>247</v>
      </c>
      <c r="B200" s="16"/>
      <c r="C200" s="131" t="s">
        <v>129</v>
      </c>
      <c r="D200" s="100">
        <f>D220</f>
        <v>2749.3499999999995</v>
      </c>
      <c r="E200" s="100" t="e">
        <f>E220</f>
        <v>#REF!</v>
      </c>
      <c r="F200" s="100" t="e">
        <f>F220</f>
        <v>#REF!</v>
      </c>
      <c r="G200" s="100">
        <f>G220</f>
        <v>1300</v>
      </c>
      <c r="H200" s="100">
        <f>H220</f>
        <v>2300</v>
      </c>
      <c r="I200" s="20"/>
      <c r="J200" s="2"/>
    </row>
    <row r="201" spans="1:10" ht="22.5" hidden="1">
      <c r="A201" s="70" t="s">
        <v>248</v>
      </c>
      <c r="B201" s="11"/>
      <c r="C201" s="28" t="s">
        <v>161</v>
      </c>
      <c r="D201" s="100">
        <f>D202</f>
        <v>0</v>
      </c>
      <c r="E201" s="100">
        <f>E202</f>
        <v>0</v>
      </c>
      <c r="F201" s="100">
        <f>F202</f>
        <v>0</v>
      </c>
      <c r="G201" s="100">
        <f>G202</f>
        <v>0</v>
      </c>
      <c r="H201" s="100">
        <f>H202</f>
        <v>0</v>
      </c>
      <c r="I201" s="20"/>
      <c r="J201" s="2"/>
    </row>
    <row r="202" spans="1:10" ht="12.75" hidden="1">
      <c r="A202" s="70" t="s">
        <v>249</v>
      </c>
      <c r="B202" s="11"/>
      <c r="C202" s="28" t="s">
        <v>173</v>
      </c>
      <c r="D202" s="100">
        <f>D203+D205</f>
        <v>0</v>
      </c>
      <c r="E202" s="100">
        <f>E203+E205</f>
        <v>0</v>
      </c>
      <c r="F202" s="100">
        <f>F203+F205</f>
        <v>0</v>
      </c>
      <c r="G202" s="100">
        <f>G203+G205</f>
        <v>0</v>
      </c>
      <c r="H202" s="100">
        <f>H203+H205</f>
        <v>0</v>
      </c>
      <c r="I202" s="20"/>
      <c r="J202" s="2"/>
    </row>
    <row r="203" spans="1:10" ht="33.75" hidden="1">
      <c r="A203" s="70" t="s">
        <v>250</v>
      </c>
      <c r="B203" s="11"/>
      <c r="C203" s="83" t="s">
        <v>157</v>
      </c>
      <c r="D203" s="100">
        <f>D204</f>
        <v>0</v>
      </c>
      <c r="E203" s="100">
        <f>E204</f>
        <v>0</v>
      </c>
      <c r="F203" s="100">
        <f>F204</f>
        <v>0</v>
      </c>
      <c r="G203" s="100">
        <f>G204</f>
        <v>0</v>
      </c>
      <c r="H203" s="100">
        <f>H204</f>
        <v>0</v>
      </c>
      <c r="I203" s="20"/>
      <c r="J203" s="2"/>
    </row>
    <row r="204" spans="1:10" ht="22.5" hidden="1">
      <c r="A204" s="70" t="s">
        <v>250</v>
      </c>
      <c r="B204" s="11" t="s">
        <v>40</v>
      </c>
      <c r="C204" s="29" t="s">
        <v>343</v>
      </c>
      <c r="D204" s="100">
        <f>ЦСР!E222</f>
        <v>0</v>
      </c>
      <c r="E204" s="100">
        <f>ЦСР!F222</f>
        <v>0</v>
      </c>
      <c r="F204" s="100">
        <f>ЦСР!G222</f>
        <v>0</v>
      </c>
      <c r="G204" s="100">
        <f>ЦСР!H222</f>
        <v>0</v>
      </c>
      <c r="H204" s="100">
        <f>ЦСР!I222</f>
        <v>0</v>
      </c>
      <c r="I204" s="20"/>
      <c r="J204" s="2"/>
    </row>
    <row r="205" spans="1:10" ht="33.75" hidden="1">
      <c r="A205" s="70" t="s">
        <v>310</v>
      </c>
      <c r="B205" s="11"/>
      <c r="C205" s="46" t="s">
        <v>311</v>
      </c>
      <c r="D205" s="100">
        <f>D206</f>
        <v>0</v>
      </c>
      <c r="E205" s="100">
        <f>E206</f>
        <v>0</v>
      </c>
      <c r="F205" s="100">
        <f>F206</f>
        <v>0</v>
      </c>
      <c r="G205" s="100">
        <f>G206</f>
        <v>0</v>
      </c>
      <c r="H205" s="100">
        <f>H206</f>
        <v>0</v>
      </c>
      <c r="I205" s="20"/>
      <c r="J205" s="2"/>
    </row>
    <row r="206" spans="1:10" ht="22.5" hidden="1">
      <c r="A206" s="70" t="s">
        <v>310</v>
      </c>
      <c r="B206" s="11" t="s">
        <v>40</v>
      </c>
      <c r="C206" s="29" t="s">
        <v>343</v>
      </c>
      <c r="D206" s="100">
        <f>ЦСР!E224</f>
        <v>0</v>
      </c>
      <c r="E206" s="100">
        <f>ЦСР!F224</f>
        <v>0</v>
      </c>
      <c r="F206" s="100">
        <f>ЦСР!G224</f>
        <v>0</v>
      </c>
      <c r="G206" s="100">
        <f>ЦСР!H224</f>
        <v>0</v>
      </c>
      <c r="H206" s="100">
        <f>ЦСР!I224</f>
        <v>0</v>
      </c>
      <c r="I206" s="20"/>
      <c r="J206" s="2"/>
    </row>
    <row r="207" spans="1:10" ht="22.5" hidden="1">
      <c r="A207" s="70" t="s">
        <v>317</v>
      </c>
      <c r="B207" s="11"/>
      <c r="C207" s="46" t="s">
        <v>319</v>
      </c>
      <c r="D207" s="100"/>
      <c r="E207" s="105"/>
      <c r="F207" s="105"/>
      <c r="G207" s="100"/>
      <c r="H207" s="100"/>
      <c r="I207" s="20"/>
      <c r="J207" s="2"/>
    </row>
    <row r="208" spans="1:10" ht="12.75" hidden="1">
      <c r="A208" s="70" t="s">
        <v>318</v>
      </c>
      <c r="B208" s="11"/>
      <c r="C208" s="28" t="s">
        <v>49</v>
      </c>
      <c r="D208" s="100"/>
      <c r="E208" s="105"/>
      <c r="F208" s="105"/>
      <c r="G208" s="100"/>
      <c r="H208" s="100"/>
      <c r="I208" s="20"/>
      <c r="J208" s="2"/>
    </row>
    <row r="209" spans="1:10" ht="22.5" hidden="1">
      <c r="A209" s="70" t="s">
        <v>318</v>
      </c>
      <c r="B209" s="11" t="s">
        <v>40</v>
      </c>
      <c r="C209" s="29" t="s">
        <v>41</v>
      </c>
      <c r="D209" s="100"/>
      <c r="E209" s="105"/>
      <c r="F209" s="105"/>
      <c r="G209" s="100"/>
      <c r="H209" s="100"/>
      <c r="I209" s="20"/>
      <c r="J209" s="2"/>
    </row>
    <row r="210" spans="1:10" ht="12.75" hidden="1">
      <c r="A210" s="70" t="s">
        <v>251</v>
      </c>
      <c r="B210" s="11"/>
      <c r="C210" s="59" t="s">
        <v>162</v>
      </c>
      <c r="D210" s="100">
        <f aca="true" t="shared" si="18" ref="D210:H211">D211</f>
        <v>0</v>
      </c>
      <c r="E210" s="100" t="e">
        <f t="shared" si="18"/>
        <v>#REF!</v>
      </c>
      <c r="F210" s="100" t="e">
        <f t="shared" si="18"/>
        <v>#REF!</v>
      </c>
      <c r="G210" s="100">
        <f t="shared" si="18"/>
        <v>0</v>
      </c>
      <c r="H210" s="100">
        <f t="shared" si="18"/>
        <v>0</v>
      </c>
      <c r="I210" s="20"/>
      <c r="J210" s="2"/>
    </row>
    <row r="211" spans="1:10" ht="12.75" hidden="1">
      <c r="A211" s="70" t="s">
        <v>252</v>
      </c>
      <c r="B211" s="11"/>
      <c r="C211" s="28" t="s">
        <v>173</v>
      </c>
      <c r="D211" s="100">
        <f t="shared" si="18"/>
        <v>0</v>
      </c>
      <c r="E211" s="100" t="e">
        <f t="shared" si="18"/>
        <v>#REF!</v>
      </c>
      <c r="F211" s="100" t="e">
        <f t="shared" si="18"/>
        <v>#REF!</v>
      </c>
      <c r="G211" s="100">
        <f t="shared" si="18"/>
        <v>0</v>
      </c>
      <c r="H211" s="100">
        <f t="shared" si="18"/>
        <v>0</v>
      </c>
      <c r="I211" s="20"/>
      <c r="J211" s="2"/>
    </row>
    <row r="212" spans="1:10" ht="12.75" hidden="1">
      <c r="A212" s="70" t="s">
        <v>253</v>
      </c>
      <c r="B212" s="11"/>
      <c r="C212" s="48" t="s">
        <v>280</v>
      </c>
      <c r="D212" s="100">
        <f>D213</f>
        <v>0</v>
      </c>
      <c r="E212" s="100" t="e">
        <f>E213</f>
        <v>#REF!</v>
      </c>
      <c r="F212" s="100" t="e">
        <f>F213</f>
        <v>#REF!</v>
      </c>
      <c r="G212" s="100">
        <f>G213</f>
        <v>0</v>
      </c>
      <c r="H212" s="100">
        <f>H213</f>
        <v>0</v>
      </c>
      <c r="I212" s="20"/>
      <c r="J212" s="2"/>
    </row>
    <row r="213" spans="1:10" ht="22.5" hidden="1">
      <c r="A213" s="70" t="s">
        <v>253</v>
      </c>
      <c r="B213" s="11" t="s">
        <v>60</v>
      </c>
      <c r="C213" s="28" t="s">
        <v>279</v>
      </c>
      <c r="D213" s="100">
        <f>ЦСР!E231</f>
        <v>0</v>
      </c>
      <c r="E213" s="100" t="e">
        <f>ЦСР!F231</f>
        <v>#REF!</v>
      </c>
      <c r="F213" s="100" t="e">
        <f>ЦСР!G231</f>
        <v>#REF!</v>
      </c>
      <c r="G213" s="100">
        <f>ЦСР!H231</f>
        <v>0</v>
      </c>
      <c r="H213" s="100">
        <f>ЦСР!I231</f>
        <v>0</v>
      </c>
      <c r="I213" s="20"/>
      <c r="J213" s="2"/>
    </row>
    <row r="214" spans="1:10" ht="22.5" hidden="1">
      <c r="A214" s="70" t="s">
        <v>254</v>
      </c>
      <c r="B214" s="11"/>
      <c r="C214" s="28" t="s">
        <v>166</v>
      </c>
      <c r="D214" s="100"/>
      <c r="E214" s="105"/>
      <c r="F214" s="105"/>
      <c r="G214" s="100"/>
      <c r="H214" s="100"/>
      <c r="I214" s="20"/>
      <c r="J214" s="2"/>
    </row>
    <row r="215" spans="1:10" ht="12.75" hidden="1">
      <c r="A215" s="70" t="s">
        <v>255</v>
      </c>
      <c r="B215" s="11"/>
      <c r="C215" s="28" t="s">
        <v>49</v>
      </c>
      <c r="D215" s="100"/>
      <c r="E215" s="105"/>
      <c r="F215" s="105"/>
      <c r="G215" s="100"/>
      <c r="H215" s="100"/>
      <c r="I215" s="20"/>
      <c r="J215" s="2"/>
    </row>
    <row r="216" spans="1:10" ht="22.5" hidden="1">
      <c r="A216" s="70" t="s">
        <v>255</v>
      </c>
      <c r="B216" s="11" t="s">
        <v>40</v>
      </c>
      <c r="C216" s="29" t="s">
        <v>41</v>
      </c>
      <c r="D216" s="100"/>
      <c r="E216" s="105"/>
      <c r="F216" s="105"/>
      <c r="G216" s="100"/>
      <c r="H216" s="100"/>
      <c r="I216" s="20"/>
      <c r="J216" s="2"/>
    </row>
    <row r="217" spans="1:10" ht="22.5" hidden="1">
      <c r="A217" s="70" t="s">
        <v>256</v>
      </c>
      <c r="B217" s="11"/>
      <c r="C217" s="28" t="s">
        <v>167</v>
      </c>
      <c r="D217" s="100"/>
      <c r="E217" s="105"/>
      <c r="F217" s="105"/>
      <c r="G217" s="100"/>
      <c r="H217" s="100"/>
      <c r="I217" s="20"/>
      <c r="J217" s="2"/>
    </row>
    <row r="218" spans="1:10" ht="12.75" hidden="1">
      <c r="A218" s="70" t="s">
        <v>257</v>
      </c>
      <c r="B218" s="11"/>
      <c r="C218" s="28" t="s">
        <v>49</v>
      </c>
      <c r="D218" s="100"/>
      <c r="E218" s="105"/>
      <c r="F218" s="105"/>
      <c r="G218" s="100"/>
      <c r="H218" s="100"/>
      <c r="I218" s="20"/>
      <c r="J218" s="2"/>
    </row>
    <row r="219" spans="1:10" ht="12.75" hidden="1">
      <c r="A219" s="70" t="s">
        <v>257</v>
      </c>
      <c r="B219" s="11" t="s">
        <v>60</v>
      </c>
      <c r="C219" s="28" t="s">
        <v>61</v>
      </c>
      <c r="D219" s="100"/>
      <c r="E219" s="105"/>
      <c r="F219" s="105"/>
      <c r="G219" s="100"/>
      <c r="H219" s="100"/>
      <c r="I219" s="20"/>
      <c r="J219" s="2"/>
    </row>
    <row r="220" spans="1:10" ht="22.5">
      <c r="A220" s="70" t="s">
        <v>258</v>
      </c>
      <c r="B220" s="11"/>
      <c r="C220" s="48" t="s">
        <v>263</v>
      </c>
      <c r="D220" s="100">
        <f>D224+D221+D227</f>
        <v>2749.3499999999995</v>
      </c>
      <c r="E220" s="100" t="e">
        <f>E224+E221+E227</f>
        <v>#REF!</v>
      </c>
      <c r="F220" s="100" t="e">
        <f>F224+F221+F227</f>
        <v>#REF!</v>
      </c>
      <c r="G220" s="100">
        <f>G224+G221+G227</f>
        <v>1300</v>
      </c>
      <c r="H220" s="100">
        <f>H224+H221+H227</f>
        <v>2300</v>
      </c>
      <c r="I220" s="20"/>
      <c r="J220" s="2"/>
    </row>
    <row r="221" spans="1:10" ht="12.75">
      <c r="A221" s="70" t="s">
        <v>413</v>
      </c>
      <c r="B221" s="11"/>
      <c r="C221" s="28" t="s">
        <v>173</v>
      </c>
      <c r="D221" s="100">
        <f aca="true" t="shared" si="19" ref="D221:H222">D222</f>
        <v>237</v>
      </c>
      <c r="E221" s="100">
        <f t="shared" si="19"/>
        <v>0</v>
      </c>
      <c r="F221" s="100">
        <f t="shared" si="19"/>
        <v>0</v>
      </c>
      <c r="G221" s="100">
        <f t="shared" si="19"/>
        <v>0</v>
      </c>
      <c r="H221" s="100">
        <f t="shared" si="19"/>
        <v>0</v>
      </c>
      <c r="I221" s="20"/>
      <c r="J221" s="2"/>
    </row>
    <row r="222" spans="1:10" ht="22.5">
      <c r="A222" s="70" t="s">
        <v>414</v>
      </c>
      <c r="B222" s="11"/>
      <c r="C222" s="46" t="s">
        <v>415</v>
      </c>
      <c r="D222" s="100">
        <f t="shared" si="19"/>
        <v>237</v>
      </c>
      <c r="E222" s="100">
        <f t="shared" si="19"/>
        <v>0</v>
      </c>
      <c r="F222" s="100">
        <f t="shared" si="19"/>
        <v>0</v>
      </c>
      <c r="G222" s="100">
        <f t="shared" si="19"/>
        <v>0</v>
      </c>
      <c r="H222" s="100">
        <f t="shared" si="19"/>
        <v>0</v>
      </c>
      <c r="I222" s="20"/>
      <c r="J222" s="2"/>
    </row>
    <row r="223" spans="1:10" ht="22.5">
      <c r="A223" s="70" t="s">
        <v>414</v>
      </c>
      <c r="B223" s="11" t="s">
        <v>40</v>
      </c>
      <c r="C223" s="29" t="s">
        <v>41</v>
      </c>
      <c r="D223" s="100">
        <f>ЦСР!E241</f>
        <v>237</v>
      </c>
      <c r="E223" s="100">
        <f>ЦСР!F241</f>
        <v>0</v>
      </c>
      <c r="F223" s="100">
        <f>ЦСР!G241</f>
        <v>0</v>
      </c>
      <c r="G223" s="100">
        <f>ЦСР!H241</f>
        <v>0</v>
      </c>
      <c r="H223" s="100">
        <f>ЦСР!I241</f>
        <v>0</v>
      </c>
      <c r="I223" s="20"/>
      <c r="J223" s="2"/>
    </row>
    <row r="224" spans="1:10" ht="48.75" customHeight="1">
      <c r="A224" s="70" t="s">
        <v>341</v>
      </c>
      <c r="B224" s="11"/>
      <c r="C224" s="28" t="s">
        <v>333</v>
      </c>
      <c r="D224" s="100">
        <f aca="true" t="shared" si="20" ref="D224:H225">D225</f>
        <v>1291.1999999999996</v>
      </c>
      <c r="E224" s="100" t="e">
        <f t="shared" si="20"/>
        <v>#REF!</v>
      </c>
      <c r="F224" s="100" t="e">
        <f t="shared" si="20"/>
        <v>#REF!</v>
      </c>
      <c r="G224" s="100">
        <f t="shared" si="20"/>
        <v>1300</v>
      </c>
      <c r="H224" s="100">
        <f t="shared" si="20"/>
        <v>2300</v>
      </c>
      <c r="I224" s="20"/>
      <c r="J224" s="2"/>
    </row>
    <row r="225" spans="1:10" ht="27.75" customHeight="1">
      <c r="A225" s="70" t="s">
        <v>342</v>
      </c>
      <c r="B225" s="11"/>
      <c r="C225" s="46" t="s">
        <v>334</v>
      </c>
      <c r="D225" s="100">
        <f t="shared" si="20"/>
        <v>1291.1999999999996</v>
      </c>
      <c r="E225" s="100" t="e">
        <f t="shared" si="20"/>
        <v>#REF!</v>
      </c>
      <c r="F225" s="100" t="e">
        <f t="shared" si="20"/>
        <v>#REF!</v>
      </c>
      <c r="G225" s="100">
        <f t="shared" si="20"/>
        <v>1300</v>
      </c>
      <c r="H225" s="100">
        <f t="shared" si="20"/>
        <v>2300</v>
      </c>
      <c r="I225" s="20"/>
      <c r="J225" s="2"/>
    </row>
    <row r="226" spans="1:10" ht="22.5">
      <c r="A226" s="70" t="s">
        <v>342</v>
      </c>
      <c r="B226" s="11" t="s">
        <v>40</v>
      </c>
      <c r="C226" s="29" t="s">
        <v>343</v>
      </c>
      <c r="D226" s="100">
        <f>ЦСР!E244</f>
        <v>1291.1999999999996</v>
      </c>
      <c r="E226" s="100" t="e">
        <f>ЦСР!F244</f>
        <v>#REF!</v>
      </c>
      <c r="F226" s="100" t="e">
        <f>ЦСР!G244</f>
        <v>#REF!</v>
      </c>
      <c r="G226" s="100">
        <f>ЦСР!H244</f>
        <v>1300</v>
      </c>
      <c r="H226" s="100">
        <f>ЦСР!I244</f>
        <v>2300</v>
      </c>
      <c r="I226" s="20"/>
      <c r="J226" s="2"/>
    </row>
    <row r="227" spans="1:10" ht="22.5">
      <c r="A227" s="70" t="s">
        <v>430</v>
      </c>
      <c r="B227" s="11"/>
      <c r="C227" s="28" t="s">
        <v>269</v>
      </c>
      <c r="D227" s="100">
        <f>D228+D230</f>
        <v>1221.15</v>
      </c>
      <c r="E227" s="100">
        <f>E228+E230</f>
        <v>0</v>
      </c>
      <c r="F227" s="100">
        <f>F228+F230</f>
        <v>0</v>
      </c>
      <c r="G227" s="100">
        <f>G228+G230</f>
        <v>0</v>
      </c>
      <c r="H227" s="100">
        <f>H228+H230</f>
        <v>0</v>
      </c>
      <c r="I227" s="20"/>
      <c r="J227" s="2"/>
    </row>
    <row r="228" spans="1:10" ht="33.75">
      <c r="A228" s="70" t="s">
        <v>431</v>
      </c>
      <c r="B228" s="11"/>
      <c r="C228" s="46" t="s">
        <v>433</v>
      </c>
      <c r="D228" s="100">
        <f>D229</f>
        <v>1201.15</v>
      </c>
      <c r="E228" s="100">
        <f>E229</f>
        <v>0</v>
      </c>
      <c r="F228" s="100">
        <f>F229</f>
        <v>0</v>
      </c>
      <c r="G228" s="100">
        <f>G229</f>
        <v>0</v>
      </c>
      <c r="H228" s="100">
        <f>H229</f>
        <v>0</v>
      </c>
      <c r="I228" s="20"/>
      <c r="J228" s="2"/>
    </row>
    <row r="229" spans="1:10" ht="22.5">
      <c r="A229" s="70" t="s">
        <v>431</v>
      </c>
      <c r="B229" s="11" t="s">
        <v>40</v>
      </c>
      <c r="C229" s="29" t="s">
        <v>343</v>
      </c>
      <c r="D229" s="100">
        <f>ЦСР!E247</f>
        <v>1201.15</v>
      </c>
      <c r="E229" s="100">
        <f>ЦСР!F247</f>
        <v>0</v>
      </c>
      <c r="F229" s="100">
        <f>ЦСР!G247</f>
        <v>0</v>
      </c>
      <c r="G229" s="100">
        <f>ЦСР!H247</f>
        <v>0</v>
      </c>
      <c r="H229" s="100">
        <f>ЦСР!I247</f>
        <v>0</v>
      </c>
      <c r="I229" s="20"/>
      <c r="J229" s="2"/>
    </row>
    <row r="230" spans="1:10" ht="56.25">
      <c r="A230" s="70" t="s">
        <v>432</v>
      </c>
      <c r="B230" s="11"/>
      <c r="C230" s="46" t="s">
        <v>434</v>
      </c>
      <c r="D230" s="100">
        <f>D231</f>
        <v>20</v>
      </c>
      <c r="E230" s="100">
        <f>E231</f>
        <v>0</v>
      </c>
      <c r="F230" s="100">
        <f>F231</f>
        <v>0</v>
      </c>
      <c r="G230" s="100">
        <f>G231</f>
        <v>0</v>
      </c>
      <c r="H230" s="100">
        <f>H231</f>
        <v>0</v>
      </c>
      <c r="I230" s="20"/>
      <c r="J230" s="2"/>
    </row>
    <row r="231" spans="1:10" ht="22.5">
      <c r="A231" s="70" t="s">
        <v>432</v>
      </c>
      <c r="B231" s="11" t="s">
        <v>40</v>
      </c>
      <c r="C231" s="29" t="s">
        <v>343</v>
      </c>
      <c r="D231" s="100">
        <f>ЦСР!E249</f>
        <v>20</v>
      </c>
      <c r="E231" s="100">
        <f>ЦСР!F249</f>
        <v>0</v>
      </c>
      <c r="F231" s="100">
        <f>ЦСР!G249</f>
        <v>0</v>
      </c>
      <c r="G231" s="100">
        <f>ЦСР!H249</f>
        <v>0</v>
      </c>
      <c r="H231" s="100">
        <f>ЦСР!I249</f>
        <v>0</v>
      </c>
      <c r="I231" s="20"/>
      <c r="J231" s="2"/>
    </row>
    <row r="232" spans="1:10" ht="48.75" customHeight="1">
      <c r="A232" s="68" t="s">
        <v>302</v>
      </c>
      <c r="B232" s="37"/>
      <c r="C232" s="31" t="s">
        <v>393</v>
      </c>
      <c r="D232" s="101">
        <f aca="true" t="shared" si="21" ref="D232:H234">D233</f>
        <v>71.6</v>
      </c>
      <c r="E232" s="101">
        <f t="shared" si="21"/>
        <v>0</v>
      </c>
      <c r="F232" s="101">
        <f t="shared" si="21"/>
        <v>0</v>
      </c>
      <c r="G232" s="101">
        <f t="shared" si="21"/>
        <v>100</v>
      </c>
      <c r="H232" s="101">
        <f t="shared" si="21"/>
        <v>103.2</v>
      </c>
      <c r="I232" s="20"/>
      <c r="J232" s="2"/>
    </row>
    <row r="233" spans="1:10" ht="35.25" customHeight="1">
      <c r="A233" s="68" t="s">
        <v>303</v>
      </c>
      <c r="B233" s="37"/>
      <c r="C233" s="131" t="s">
        <v>394</v>
      </c>
      <c r="D233" s="101">
        <f t="shared" si="21"/>
        <v>71.6</v>
      </c>
      <c r="E233" s="101">
        <f t="shared" si="21"/>
        <v>0</v>
      </c>
      <c r="F233" s="101">
        <f t="shared" si="21"/>
        <v>0</v>
      </c>
      <c r="G233" s="101">
        <f t="shared" si="21"/>
        <v>100</v>
      </c>
      <c r="H233" s="101">
        <f t="shared" si="21"/>
        <v>103.2</v>
      </c>
      <c r="I233" s="20"/>
      <c r="J233" s="2"/>
    </row>
    <row r="234" spans="1:10" ht="26.25" customHeight="1">
      <c r="A234" s="69" t="s">
        <v>304</v>
      </c>
      <c r="B234" s="44"/>
      <c r="C234" s="28" t="s">
        <v>296</v>
      </c>
      <c r="D234" s="100">
        <f t="shared" si="21"/>
        <v>71.6</v>
      </c>
      <c r="E234" s="100">
        <f t="shared" si="21"/>
        <v>0</v>
      </c>
      <c r="F234" s="100">
        <f t="shared" si="21"/>
        <v>0</v>
      </c>
      <c r="G234" s="100">
        <f t="shared" si="21"/>
        <v>100</v>
      </c>
      <c r="H234" s="100">
        <f t="shared" si="21"/>
        <v>103.2</v>
      </c>
      <c r="I234" s="20"/>
      <c r="J234" s="2"/>
    </row>
    <row r="235" spans="1:10" ht="12.75">
      <c r="A235" s="69" t="s">
        <v>305</v>
      </c>
      <c r="B235" s="44"/>
      <c r="C235" s="28" t="s">
        <v>173</v>
      </c>
      <c r="D235" s="100">
        <f>D236+D238</f>
        <v>71.6</v>
      </c>
      <c r="E235" s="100">
        <f>E236+E238</f>
        <v>0</v>
      </c>
      <c r="F235" s="100">
        <f>F236+F238</f>
        <v>0</v>
      </c>
      <c r="G235" s="100">
        <f>G236+G238</f>
        <v>100</v>
      </c>
      <c r="H235" s="100">
        <f>H236+H238</f>
        <v>103.2</v>
      </c>
      <c r="I235" s="20"/>
      <c r="J235" s="2"/>
    </row>
    <row r="236" spans="1:10" ht="22.5" customHeight="1" hidden="1">
      <c r="A236" s="69" t="s">
        <v>306</v>
      </c>
      <c r="B236" s="44"/>
      <c r="C236" s="46" t="s">
        <v>297</v>
      </c>
      <c r="D236" s="100">
        <f>D237</f>
        <v>0</v>
      </c>
      <c r="E236" s="100">
        <f>E237</f>
        <v>0</v>
      </c>
      <c r="F236" s="100">
        <f>F237</f>
        <v>0</v>
      </c>
      <c r="G236" s="100">
        <f>G237</f>
        <v>0</v>
      </c>
      <c r="H236" s="100">
        <f>H237</f>
        <v>0</v>
      </c>
      <c r="I236" s="20"/>
      <c r="J236" s="2"/>
    </row>
    <row r="237" spans="1:10" ht="24" customHeight="1" hidden="1">
      <c r="A237" s="69" t="s">
        <v>306</v>
      </c>
      <c r="B237" s="44" t="s">
        <v>40</v>
      </c>
      <c r="C237" s="28" t="s">
        <v>41</v>
      </c>
      <c r="D237" s="100">
        <f>ЦСР!E202</f>
        <v>0</v>
      </c>
      <c r="E237" s="100">
        <f>ЦСР!F202</f>
        <v>0</v>
      </c>
      <c r="F237" s="100">
        <f>ЦСР!G202</f>
        <v>0</v>
      </c>
      <c r="G237" s="100">
        <f>ЦСР!H202</f>
        <v>0</v>
      </c>
      <c r="H237" s="100">
        <f>ЦСР!I202</f>
        <v>0</v>
      </c>
      <c r="I237" s="20"/>
      <c r="J237" s="2"/>
    </row>
    <row r="238" spans="1:10" ht="14.25" customHeight="1">
      <c r="A238" s="70" t="s">
        <v>308</v>
      </c>
      <c r="B238" s="11"/>
      <c r="C238" s="46" t="s">
        <v>377</v>
      </c>
      <c r="D238" s="100">
        <f>D239</f>
        <v>71.6</v>
      </c>
      <c r="E238" s="100">
        <f>E239</f>
        <v>0</v>
      </c>
      <c r="F238" s="100">
        <f>F239</f>
        <v>0</v>
      </c>
      <c r="G238" s="100">
        <f>G239</f>
        <v>100</v>
      </c>
      <c r="H238" s="100">
        <f>H239</f>
        <v>103.2</v>
      </c>
      <c r="I238" s="20"/>
      <c r="J238" s="2"/>
    </row>
    <row r="239" spans="1:10" ht="24" customHeight="1">
      <c r="A239" s="70" t="s">
        <v>308</v>
      </c>
      <c r="B239" s="11" t="s">
        <v>40</v>
      </c>
      <c r="C239" s="29" t="s">
        <v>41</v>
      </c>
      <c r="D239" s="100">
        <f>ЦСР!E204</f>
        <v>71.6</v>
      </c>
      <c r="E239" s="100">
        <f>ЦСР!F204</f>
        <v>0</v>
      </c>
      <c r="F239" s="100">
        <f>ЦСР!G204</f>
        <v>0</v>
      </c>
      <c r="G239" s="100">
        <f>ЦСР!H204</f>
        <v>100</v>
      </c>
      <c r="H239" s="100">
        <f>ЦСР!I204</f>
        <v>103.2</v>
      </c>
      <c r="I239" s="20"/>
      <c r="J239" s="2"/>
    </row>
    <row r="240" spans="1:10" ht="12.75">
      <c r="A240" s="68" t="s">
        <v>171</v>
      </c>
      <c r="B240" s="44"/>
      <c r="C240" s="31" t="s">
        <v>45</v>
      </c>
      <c r="D240" s="101">
        <f>D241+D248+D254</f>
        <v>1805.85</v>
      </c>
      <c r="E240" s="101" t="e">
        <f>E241+E248+E254</f>
        <v>#REF!</v>
      </c>
      <c r="F240" s="101" t="e">
        <f>F241+F248+F254</f>
        <v>#REF!</v>
      </c>
      <c r="G240" s="101">
        <f>G241+G248+G254</f>
        <v>1015.75</v>
      </c>
      <c r="H240" s="101">
        <f>H241+H248+H254</f>
        <v>1015.75</v>
      </c>
      <c r="I240" s="20"/>
      <c r="J240" s="2"/>
    </row>
    <row r="241" spans="1:10" ht="12.75">
      <c r="A241" s="67" t="s">
        <v>192</v>
      </c>
      <c r="B241" s="62"/>
      <c r="C241" s="31" t="s">
        <v>194</v>
      </c>
      <c r="D241" s="101">
        <f>D242+D245</f>
        <v>14.85</v>
      </c>
      <c r="E241" s="101" t="e">
        <f>E242+E245</f>
        <v>#REF!</v>
      </c>
      <c r="F241" s="101" t="e">
        <f>F242+F245</f>
        <v>#REF!</v>
      </c>
      <c r="G241" s="101">
        <f>G242+G245</f>
        <v>0.15</v>
      </c>
      <c r="H241" s="101">
        <f>H242+H245</f>
        <v>0.15</v>
      </c>
      <c r="I241" s="20"/>
      <c r="J241" s="2"/>
    </row>
    <row r="242" spans="1:10" ht="22.5">
      <c r="A242" s="70" t="s">
        <v>348</v>
      </c>
      <c r="B242" s="62"/>
      <c r="C242" s="46" t="s">
        <v>269</v>
      </c>
      <c r="D242" s="100">
        <f aca="true" t="shared" si="22" ref="D242:H243">D243</f>
        <v>0.15</v>
      </c>
      <c r="E242" s="100" t="e">
        <f t="shared" si="22"/>
        <v>#REF!</v>
      </c>
      <c r="F242" s="100" t="e">
        <f t="shared" si="22"/>
        <v>#REF!</v>
      </c>
      <c r="G242" s="100">
        <f t="shared" si="22"/>
        <v>0.15</v>
      </c>
      <c r="H242" s="100">
        <f t="shared" si="22"/>
        <v>0.15</v>
      </c>
      <c r="I242" s="20"/>
      <c r="J242" s="2"/>
    </row>
    <row r="243" spans="1:10" ht="45">
      <c r="A243" s="70" t="s">
        <v>370</v>
      </c>
      <c r="B243" s="62"/>
      <c r="C243" s="28" t="s">
        <v>344</v>
      </c>
      <c r="D243" s="100">
        <f t="shared" si="22"/>
        <v>0.15</v>
      </c>
      <c r="E243" s="100" t="e">
        <f t="shared" si="22"/>
        <v>#REF!</v>
      </c>
      <c r="F243" s="100" t="e">
        <f t="shared" si="22"/>
        <v>#REF!</v>
      </c>
      <c r="G243" s="100">
        <f t="shared" si="22"/>
        <v>0.15</v>
      </c>
      <c r="H243" s="100">
        <f t="shared" si="22"/>
        <v>0.15</v>
      </c>
      <c r="I243" s="20"/>
      <c r="J243" s="2"/>
    </row>
    <row r="244" spans="1:10" ht="22.5">
      <c r="A244" s="70" t="s">
        <v>370</v>
      </c>
      <c r="B244" s="17" t="s">
        <v>40</v>
      </c>
      <c r="C244" s="29" t="s">
        <v>343</v>
      </c>
      <c r="D244" s="100">
        <f>ЦСР!E76</f>
        <v>0.15</v>
      </c>
      <c r="E244" s="100" t="e">
        <f>ЦСР!F76</f>
        <v>#REF!</v>
      </c>
      <c r="F244" s="100" t="e">
        <f>ЦСР!G76</f>
        <v>#REF!</v>
      </c>
      <c r="G244" s="100">
        <f>ЦСР!H76</f>
        <v>0.15</v>
      </c>
      <c r="H244" s="100">
        <f>ЦСР!I76</f>
        <v>0.15</v>
      </c>
      <c r="I244" s="20"/>
      <c r="J244" s="2"/>
    </row>
    <row r="245" spans="1:10" ht="12.75">
      <c r="A245" s="70" t="s">
        <v>292</v>
      </c>
      <c r="B245" s="17"/>
      <c r="C245" s="28" t="s">
        <v>173</v>
      </c>
      <c r="D245" s="100">
        <f aca="true" t="shared" si="23" ref="D245:H246">D246</f>
        <v>14.7</v>
      </c>
      <c r="E245" s="100">
        <f t="shared" si="23"/>
        <v>0</v>
      </c>
      <c r="F245" s="100">
        <f t="shared" si="23"/>
        <v>0</v>
      </c>
      <c r="G245" s="100">
        <f t="shared" si="23"/>
        <v>0</v>
      </c>
      <c r="H245" s="100">
        <f t="shared" si="23"/>
        <v>0</v>
      </c>
      <c r="I245" s="20"/>
      <c r="J245" s="2"/>
    </row>
    <row r="246" spans="1:10" ht="12.75">
      <c r="A246" s="70" t="s">
        <v>293</v>
      </c>
      <c r="B246" s="17"/>
      <c r="C246" s="48" t="s">
        <v>294</v>
      </c>
      <c r="D246" s="100">
        <f t="shared" si="23"/>
        <v>14.7</v>
      </c>
      <c r="E246" s="100">
        <f t="shared" si="23"/>
        <v>0</v>
      </c>
      <c r="F246" s="100">
        <f t="shared" si="23"/>
        <v>0</v>
      </c>
      <c r="G246" s="100">
        <f t="shared" si="23"/>
        <v>0</v>
      </c>
      <c r="H246" s="100">
        <f t="shared" si="23"/>
        <v>0</v>
      </c>
      <c r="I246" s="20"/>
      <c r="J246" s="2"/>
    </row>
    <row r="247" spans="1:10" ht="12.75">
      <c r="A247" s="70" t="s">
        <v>293</v>
      </c>
      <c r="B247" s="17" t="s">
        <v>43</v>
      </c>
      <c r="C247" s="29" t="s">
        <v>44</v>
      </c>
      <c r="D247" s="100">
        <f>ЦСР!E79</f>
        <v>14.7</v>
      </c>
      <c r="E247" s="100">
        <f>ЦСР!F79</f>
        <v>0</v>
      </c>
      <c r="F247" s="100">
        <f>ЦСР!G79</f>
        <v>0</v>
      </c>
      <c r="G247" s="100">
        <f>ЦСР!H79</f>
        <v>0</v>
      </c>
      <c r="H247" s="100">
        <f>ЦСР!I79</f>
        <v>0</v>
      </c>
      <c r="I247" s="20"/>
      <c r="J247" s="2"/>
    </row>
    <row r="248" spans="1:10" ht="32.25">
      <c r="A248" s="67" t="s">
        <v>276</v>
      </c>
      <c r="B248" s="16"/>
      <c r="C248" s="131" t="s">
        <v>277</v>
      </c>
      <c r="D248" s="101">
        <f>D249</f>
        <v>1575.4</v>
      </c>
      <c r="E248" s="101">
        <f>E249</f>
        <v>0</v>
      </c>
      <c r="F248" s="101">
        <f>F249</f>
        <v>0</v>
      </c>
      <c r="G248" s="101">
        <f>G249</f>
        <v>800</v>
      </c>
      <c r="H248" s="101">
        <f>H249</f>
        <v>800</v>
      </c>
      <c r="I248" s="20"/>
      <c r="J248" s="2"/>
    </row>
    <row r="249" spans="1:10" ht="12.75">
      <c r="A249" s="70" t="s">
        <v>276</v>
      </c>
      <c r="B249" s="11"/>
      <c r="C249" s="46" t="s">
        <v>194</v>
      </c>
      <c r="D249" s="100">
        <f>D250+D252</f>
        <v>1575.4</v>
      </c>
      <c r="E249" s="100">
        <f>E250+E252</f>
        <v>0</v>
      </c>
      <c r="F249" s="100">
        <f>F250+F252</f>
        <v>0</v>
      </c>
      <c r="G249" s="100">
        <f>G250+G252</f>
        <v>800</v>
      </c>
      <c r="H249" s="100">
        <f>H250+H252</f>
        <v>800</v>
      </c>
      <c r="I249" s="20"/>
      <c r="J249" s="2"/>
    </row>
    <row r="250" spans="1:10" ht="12.75">
      <c r="A250" s="70" t="s">
        <v>278</v>
      </c>
      <c r="B250" s="11"/>
      <c r="C250" s="28" t="s">
        <v>173</v>
      </c>
      <c r="D250" s="136">
        <f>D251</f>
        <v>800</v>
      </c>
      <c r="E250" s="136">
        <f>E251</f>
        <v>0</v>
      </c>
      <c r="F250" s="136">
        <f>F251</f>
        <v>0</v>
      </c>
      <c r="G250" s="136">
        <f>G251</f>
        <v>800</v>
      </c>
      <c r="H250" s="136">
        <f>H251</f>
        <v>800</v>
      </c>
      <c r="I250" s="20"/>
      <c r="J250" s="2"/>
    </row>
    <row r="251" spans="1:10" ht="12.75">
      <c r="A251" s="70" t="s">
        <v>278</v>
      </c>
      <c r="B251" s="11" t="s">
        <v>6</v>
      </c>
      <c r="C251" s="29" t="s">
        <v>7</v>
      </c>
      <c r="D251" s="100">
        <f>ЦСР!E361</f>
        <v>800</v>
      </c>
      <c r="E251" s="100">
        <f>ЦСР!F361</f>
        <v>0</v>
      </c>
      <c r="F251" s="100">
        <f>ЦСР!G361</f>
        <v>0</v>
      </c>
      <c r="G251" s="100">
        <f>ЦСР!H361</f>
        <v>800</v>
      </c>
      <c r="H251" s="100">
        <f>ЦСР!I361</f>
        <v>800</v>
      </c>
      <c r="I251" s="20"/>
      <c r="J251" s="2"/>
    </row>
    <row r="252" spans="1:10" ht="33.75">
      <c r="A252" s="70" t="s">
        <v>412</v>
      </c>
      <c r="B252" s="11"/>
      <c r="C252" s="46" t="s">
        <v>444</v>
      </c>
      <c r="D252" s="100">
        <f>D253</f>
        <v>775.4</v>
      </c>
      <c r="E252" s="100">
        <f>E253</f>
        <v>0</v>
      </c>
      <c r="F252" s="100">
        <f>F253</f>
        <v>0</v>
      </c>
      <c r="G252" s="100">
        <f>G253</f>
        <v>0</v>
      </c>
      <c r="H252" s="100">
        <f>H253</f>
        <v>0</v>
      </c>
      <c r="I252" s="20"/>
      <c r="J252" s="2"/>
    </row>
    <row r="253" spans="1:10" ht="12.75">
      <c r="A253" s="70" t="s">
        <v>412</v>
      </c>
      <c r="B253" s="11" t="s">
        <v>6</v>
      </c>
      <c r="C253" s="29" t="s">
        <v>7</v>
      </c>
      <c r="D253" s="100">
        <f>ЦСР!E169</f>
        <v>775.4</v>
      </c>
      <c r="E253" s="100">
        <f>ЦСР!F169</f>
        <v>0</v>
      </c>
      <c r="F253" s="100">
        <f>ЦСР!G169</f>
        <v>0</v>
      </c>
      <c r="G253" s="100">
        <f>ЦСР!H169</f>
        <v>0</v>
      </c>
      <c r="H253" s="100">
        <f>ЦСР!I169</f>
        <v>0</v>
      </c>
      <c r="I253" s="20"/>
      <c r="J253" s="2"/>
    </row>
    <row r="254" spans="1:8" ht="21.75">
      <c r="A254" s="67" t="s">
        <v>170</v>
      </c>
      <c r="B254" s="134"/>
      <c r="C254" s="130" t="s">
        <v>48</v>
      </c>
      <c r="D254" s="139">
        <f>D255</f>
        <v>215.6</v>
      </c>
      <c r="E254" s="139">
        <f>E255</f>
        <v>0</v>
      </c>
      <c r="F254" s="139">
        <f>F255</f>
        <v>0</v>
      </c>
      <c r="G254" s="139">
        <f>G255</f>
        <v>215.6</v>
      </c>
      <c r="H254" s="139">
        <f>H255</f>
        <v>215.6</v>
      </c>
    </row>
    <row r="255" spans="1:8" ht="12.75">
      <c r="A255" s="70" t="s">
        <v>172</v>
      </c>
      <c r="B255" s="134"/>
      <c r="C255" s="29" t="s">
        <v>173</v>
      </c>
      <c r="D255" s="137">
        <f>D256+D257</f>
        <v>215.6</v>
      </c>
      <c r="E255" s="137">
        <f>E256+E257</f>
        <v>0</v>
      </c>
      <c r="F255" s="137">
        <f>F256+F257</f>
        <v>0</v>
      </c>
      <c r="G255" s="137">
        <f>G256+G257</f>
        <v>215.6</v>
      </c>
      <c r="H255" s="137">
        <f>H256+H257</f>
        <v>215.6</v>
      </c>
    </row>
    <row r="256" spans="1:8" ht="39" customHeight="1" thickBot="1">
      <c r="A256" s="71" t="s">
        <v>172</v>
      </c>
      <c r="B256" s="72" t="s">
        <v>37</v>
      </c>
      <c r="C256" s="73" t="s">
        <v>38</v>
      </c>
      <c r="D256" s="138">
        <f>ЦСР!E23</f>
        <v>215.6</v>
      </c>
      <c r="E256" s="138">
        <f>ЦСР!F23</f>
        <v>0</v>
      </c>
      <c r="F256" s="138">
        <f>ЦСР!G23</f>
        <v>0</v>
      </c>
      <c r="G256" s="138">
        <f>ЦСР!H23</f>
        <v>215.6</v>
      </c>
      <c r="H256" s="138">
        <f>ЦСР!I23</f>
        <v>215.6</v>
      </c>
    </row>
    <row r="257" spans="1:8" ht="13.5" hidden="1" thickBot="1">
      <c r="A257" s="164" t="s">
        <v>172</v>
      </c>
      <c r="B257" s="165" t="s">
        <v>43</v>
      </c>
      <c r="C257" s="166" t="s">
        <v>44</v>
      </c>
      <c r="D257" s="167">
        <f>ЦСР!E24</f>
        <v>0</v>
      </c>
      <c r="E257" s="167">
        <f>ЦСР!F24</f>
        <v>0</v>
      </c>
      <c r="F257" s="167">
        <f>ЦСР!G24</f>
        <v>0</v>
      </c>
      <c r="G257" s="167">
        <f>ЦСР!H24</f>
        <v>0</v>
      </c>
      <c r="H257" s="167">
        <f>ЦСР!I24</f>
        <v>0</v>
      </c>
    </row>
  </sheetData>
  <sheetProtection/>
  <mergeCells count="19">
    <mergeCell ref="A10:H11"/>
    <mergeCell ref="C8:H8"/>
    <mergeCell ref="C1:H1"/>
    <mergeCell ref="C5:H5"/>
    <mergeCell ref="C6:H6"/>
    <mergeCell ref="C7:H7"/>
    <mergeCell ref="C9:D9"/>
    <mergeCell ref="C2:H2"/>
    <mergeCell ref="C3:H3"/>
    <mergeCell ref="C4:H4"/>
    <mergeCell ref="A13:A16"/>
    <mergeCell ref="B13:B16"/>
    <mergeCell ref="C13:C16"/>
    <mergeCell ref="E14:F14"/>
    <mergeCell ref="D13:H13"/>
    <mergeCell ref="D14:D16"/>
    <mergeCell ref="G14:H15"/>
    <mergeCell ref="E15:E16"/>
    <mergeCell ref="F15:F16"/>
  </mergeCells>
  <printOptions/>
  <pageMargins left="0.7874015748031497" right="0.3937007874015748" top="0.3937007874015748" bottom="0.3937007874015748" header="0.5118110236220472" footer="0.5118110236220472"/>
  <pageSetup fitToHeight="7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-</cp:lastModifiedBy>
  <cp:lastPrinted>2019-12-05T14:19:56Z</cp:lastPrinted>
  <dcterms:created xsi:type="dcterms:W3CDTF">2007-02-21T13:25:28Z</dcterms:created>
  <dcterms:modified xsi:type="dcterms:W3CDTF">2019-12-05T14:21:33Z</dcterms:modified>
  <cp:category/>
  <cp:version/>
  <cp:contentType/>
  <cp:contentStatus/>
</cp:coreProperties>
</file>