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4820" windowHeight="8175" activeTab="1"/>
  </bookViews>
  <sheets>
    <sheet name="Прил.№3" sheetId="1" r:id="rId1"/>
    <sheet name="Прил.№5" sheetId="2" r:id="rId2"/>
    <sheet name="Прил.№4" sheetId="3" r:id="rId3"/>
    <sheet name="прилож.№6" sheetId="4" r:id="rId4"/>
  </sheets>
  <definedNames>
    <definedName name="Z_14AD8FCF_7334_43A2_9239_A6ECB2F89C3B_.wvu.PrintArea" localSheetId="1" hidden="1">'Прил.№5'!$A$1:$F$728</definedName>
    <definedName name="Z_14AD8FCF_7334_43A2_9239_A6ECB2F89C3B_.wvu.Rows" localSheetId="2" hidden="1">'Прил.№4'!#REF!,'Прил.№4'!#REF!,'Прил.№4'!#REF!</definedName>
    <definedName name="Z_14AD8FCF_7334_43A2_9239_A6ECB2F89C3B_.wvu.Rows" localSheetId="1" hidden="1">'Прил.№5'!#REF!,'Прил.№5'!#REF!,'Прил.№5'!#REF!</definedName>
    <definedName name="Z_29F0C16F_5A1C_4BDE_9BC7_F9666AFF6794_.wvu.PrintArea" localSheetId="1" hidden="1">'Прил.№5'!$A$1:$F$728</definedName>
    <definedName name="Z_914D5C34_A9E1_4BC9_81CB_5821B555B198_.wvu.PrintArea" localSheetId="1" hidden="1">'Прил.№5'!$A$1:$F$728</definedName>
    <definedName name="Z_A7495148_6FB8_4214_86DC_6F170FA3B179_.wvu.PrintArea" localSheetId="2" hidden="1">'Прил.№4'!$A$1:$E$667</definedName>
    <definedName name="Z_A7495148_6FB8_4214_86DC_6F170FA3B179_.wvu.PrintArea" localSheetId="1" hidden="1">'Прил.№5'!$A$1:$F$728</definedName>
    <definedName name="Z_A7495148_6FB8_4214_86DC_6F170FA3B179_.wvu.Rows" localSheetId="0" hidden="1">'Прил.№3'!#REF!</definedName>
    <definedName name="Z_A7495148_6FB8_4214_86DC_6F170FA3B179_.wvu.Rows" localSheetId="2" hidden="1">'Прил.№4'!#REF!,'Прил.№4'!$60:$60,'Прил.№4'!#REF!,'Прил.№4'!$287:$287,'Прил.№4'!#REF!,'Прил.№4'!$329:$329,'Прил.№4'!#REF!,'Прил.№4'!#REF!,'Прил.№4'!#REF!,'Прил.№4'!#REF!,'Прил.№4'!#REF!,'Прил.№4'!#REF!,'Прил.№4'!#REF!,'Прил.№4'!#REF!</definedName>
    <definedName name="Z_A7495148_6FB8_4214_86DC_6F170FA3B179_.wvu.Rows" localSheetId="1" hidden="1">'Прил.№5'!#REF!,'Прил.№5'!$326:$326,'Прил.№5'!#REF!,'Прил.№5'!#REF!,'Прил.№5'!#REF!,'Прил.№5'!#REF!,'Прил.№5'!#REF!,'Прил.№5'!#REF!,'Прил.№5'!$626:$626,'Прил.№5'!#REF!,'Прил.№5'!$653:$653,'Прил.№5'!#REF!,'Прил.№5'!#REF!,'Прил.№5'!#REF!</definedName>
    <definedName name="Z_BAB4E2D0_5AB7_4398_93CD_69EB9BB2D057_.wvu.PrintArea" localSheetId="2" hidden="1">'Прил.№4'!$A$1:$E$667</definedName>
    <definedName name="Z_BAB4E2D0_5AB7_4398_93CD_69EB9BB2D057_.wvu.PrintArea" localSheetId="1" hidden="1">'Прил.№5'!$A$1:$F$728</definedName>
    <definedName name="Z_BAB4E2D0_5AB7_4398_93CD_69EB9BB2D057_.wvu.Rows" localSheetId="2" hidden="1">'Прил.№4'!#REF!,'Прил.№4'!$60:$60,'Прил.№4'!#REF!,'Прил.№4'!$287:$287,'Прил.№4'!#REF!,'Прил.№4'!$329:$329,'Прил.№4'!#REF!,'Прил.№4'!#REF!,'Прил.№4'!#REF!,'Прил.№4'!#REF!,'Прил.№4'!#REF!,'Прил.№4'!#REF!,'Прил.№4'!#REF!,'Прил.№4'!#REF!</definedName>
    <definedName name="Z_BAB4E2D0_5AB7_4398_93CD_69EB9BB2D057_.wvu.Rows" localSheetId="1" hidden="1">'Прил.№5'!#REF!,'Прил.№5'!$326:$326,'Прил.№5'!#REF!,'Прил.№5'!#REF!,'Прил.№5'!#REF!,'Прил.№5'!#REF!,'Прил.№5'!#REF!,'Прил.№5'!#REF!,'Прил.№5'!$626:$626,'Прил.№5'!#REF!,'Прил.№5'!$653:$653,'Прил.№5'!#REF!,'Прил.№5'!#REF!,'Прил.№5'!#REF!</definedName>
    <definedName name="_xlnm.Print_Area" localSheetId="2">'Прил.№4'!$A$1:$G$661</definedName>
    <definedName name="_xlnm.Print_Area" localSheetId="1">'Прил.№5'!$A$1:$H$720</definedName>
  </definedNames>
  <calcPr fullCalcOnLoad="1"/>
</workbook>
</file>

<file path=xl/sharedStrings.xml><?xml version="1.0" encoding="utf-8"?>
<sst xmlns="http://schemas.openxmlformats.org/spreadsheetml/2006/main" count="6101" uniqueCount="975">
  <si>
    <t xml:space="preserve">            Расходы на содержание Финансового управления администрации Максатихинского района за счет средств межбюджетных трансфертов, передаваемых из бюджетов поселений на исполнение полномочий</t>
  </si>
  <si>
    <t xml:space="preserve">    Расходы, не включенные в муниципальные программы</t>
  </si>
  <si>
    <t xml:space="preserve">      Резервные фонды органов местного самоуправления</t>
  </si>
  <si>
    <t xml:space="preserve">            расходы за счет средств резервного фонда</t>
  </si>
  <si>
    <t xml:space="preserve">            Расходы на обеспечение деятельности контрольно-счетной палаты муниципального образования</t>
  </si>
  <si>
    <t xml:space="preserve">Наименование </t>
  </si>
  <si>
    <t>расходы на уплату взносов в Ассоциацию муниципальных образований</t>
  </si>
  <si>
    <t>Национальная  экономика</t>
  </si>
  <si>
    <t>Сельское хозяйство и рыболовство</t>
  </si>
  <si>
    <t>Транспорт</t>
  </si>
  <si>
    <t>Другие вопросы в области национальной экономики</t>
  </si>
  <si>
    <t>0700</t>
  </si>
  <si>
    <t>Образование</t>
  </si>
  <si>
    <t>0707</t>
  </si>
  <si>
    <t>0709</t>
  </si>
  <si>
    <t>Другие вопросы в области образования</t>
  </si>
  <si>
    <t>0800</t>
  </si>
  <si>
    <t>0804</t>
  </si>
  <si>
    <t>1000</t>
  </si>
  <si>
    <t>Социальная политика</t>
  </si>
  <si>
    <t>1001</t>
  </si>
  <si>
    <t>Пенсионное обеспечение</t>
  </si>
  <si>
    <t>1003</t>
  </si>
  <si>
    <t>Социальное обеспечение населения</t>
  </si>
  <si>
    <t>542</t>
  </si>
  <si>
    <t>556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</si>
  <si>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</si>
  <si>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Молодежная политика</t>
  </si>
  <si>
    <t>Культура, кинематография</t>
  </si>
  <si>
    <t xml:space="preserve">Молодежная политика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</si>
  <si>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</si>
  <si>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</si>
  <si>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2018 год</t>
  </si>
  <si>
    <t>2019 год</t>
  </si>
  <si>
    <t>оказание муниципальной услуги для занятия творческой деятельностью на непрофесиональной основе в районном доме культуры  за счет средств межбюджетных трансфертов, передаваемых из бюджетов поселений на исполнение полномочий</t>
  </si>
  <si>
    <t>оказание муниципальной услуги для занятия творческой деятельностью на непрофесиональной основе в сельских учреждениях культуры за счет средств межбюджетных трансфетров, передаваемых из бюджетов поселений на исполнение полномочий</t>
  </si>
  <si>
    <t>оказание муниципальной услуги библиотечного обслуживания населения за счет средств межбюджетных трансфертов, передаваемых из бюджетов поселений на исполнение полномочий</t>
  </si>
  <si>
    <t>Выполнение работ по содержанию дорог регионального и межмуниципального, местного значения (зимнее и летнее содержание) за счет средств межбюджетных трансфертов, передаваемых из бюджетов поселений на исполнение полномочий</t>
  </si>
  <si>
    <t>Расходы на содержание Финансового управления администрации Максатихинского района за счет средств межбюджетных трансфертов, передаваемых из бюджетов поселений на исполнение полномочий</t>
  </si>
  <si>
    <t>МП "Муниципальное управление на территории Максатихинского района на 2017-2021 года"</t>
  </si>
  <si>
    <t>Развитие средств массовой информации муниципального образования "Максатихинский район" Тверской области на 2017-2021 годы</t>
  </si>
  <si>
    <t>МП "Сельское хозяйство Максатихинского района на 2017-2021 годы"</t>
  </si>
  <si>
    <t>МП "Молодежная политика в Максатихинском районе на 2017-2021 годы"</t>
  </si>
  <si>
    <t>МП "Социальная поддержка и защита населения Максатихинского района на 2017-2021 годы"</t>
  </si>
  <si>
    <t>МП "Развитие физической культуры и спорта на территории Максатихинского района в 2017-2021 годах"</t>
  </si>
  <si>
    <t>МП "Управление муниципальным имуществом муниципального образования "Максатихинский район" Тверской области в 2017-2021 годах"</t>
  </si>
  <si>
    <t>МП "Развитие отрасли культура Максатихинского района Тверской области на 2017-2021 годы"</t>
  </si>
  <si>
    <t>МП "Развитие системы дошкольного, общего и дополнительного образования муниципального образования "Максатихинский район" на 2017-2021 годы"</t>
  </si>
  <si>
    <t>МП "Управление муниципальными финансами и совершенствование налоговой политики в Максатихинском районе на 2017-2021 годы"</t>
  </si>
  <si>
    <t>Создание условий для эффективного функционирования системы исполнительных органов местного самоуправления Максатихинского района на 2017-2021 гг</t>
  </si>
  <si>
    <t>МП "Сельское хозяйство Максатихинского района на 2017-2021годы"</t>
  </si>
  <si>
    <t>МП "Молодежная политика в Максатихинском районе в 2017-2021 годах"</t>
  </si>
  <si>
    <t>МП "Развитие системы дошкольного, общего и дополнительного образования муниципального образования "Максатихинский район" на 2017-2021годы"</t>
  </si>
  <si>
    <t>0702</t>
  </si>
  <si>
    <t>Общее образование</t>
  </si>
  <si>
    <t>0801</t>
  </si>
  <si>
    <t>Культура</t>
  </si>
  <si>
    <t>575</t>
  </si>
  <si>
    <t>0701</t>
  </si>
  <si>
    <t>Дошкольное образование</t>
  </si>
  <si>
    <t>0106</t>
  </si>
  <si>
    <t>предоставление субсидии на иные цели бюджетным учреждениям в части оплаты кредиторской задолженности прошлых лет</t>
  </si>
  <si>
    <t>Обслуживание государственного и муниципального долга</t>
  </si>
  <si>
    <t>0705</t>
  </si>
  <si>
    <t>Администрация Максатихинского района Тверской области</t>
  </si>
  <si>
    <t>Всего</t>
  </si>
  <si>
    <t>Резервные фонды органов местного самоуправления</t>
  </si>
  <si>
    <t>Национальная экономика</t>
  </si>
  <si>
    <t>Функционирование высшего должностного лица субъекта Российской Федерации и муниципального образования</t>
  </si>
  <si>
    <t>Творческое развитие, профессиональная ориентация, освоение трудовых навыков детьми и подростками</t>
  </si>
  <si>
    <t>0111</t>
  </si>
  <si>
    <t>0412</t>
  </si>
  <si>
    <t>Физическая культура и спорт</t>
  </si>
  <si>
    <t>503</t>
  </si>
  <si>
    <t>Обеспечение деятельности  финансовых, налоговых и таможенных органов и органов финансового (финансово-бюджетного) надзора</t>
  </si>
  <si>
    <t>0113</t>
  </si>
  <si>
    <t>Защита населения и территории от чрезвычайных ситуаций природного и техногенного характера, гражданская оборона</t>
  </si>
  <si>
    <t>1200</t>
  </si>
  <si>
    <t>Средства массовой информации</t>
  </si>
  <si>
    <t>1100</t>
  </si>
  <si>
    <t>Другие вопросы в области культуры, кинематографии</t>
  </si>
  <si>
    <t>Профессиональная подготовка, переподготовка и повышение квалификации</t>
  </si>
  <si>
    <t>1300</t>
  </si>
  <si>
    <t>1301</t>
  </si>
  <si>
    <t>обеспечение финансовой поддержки общественных организаций социальной значимости и активизации их деятельности</t>
  </si>
  <si>
    <t>0409</t>
  </si>
  <si>
    <t>Дорожное хозяйство(дорожные фонды)</t>
  </si>
  <si>
    <t>Дорожное хозяйство (дорожные фонды)</t>
  </si>
  <si>
    <t>Управление по делам культуры, молодежной политики, спорта и туризма администрации Максатихинского района Тверской области</t>
  </si>
  <si>
    <t>1004</t>
  </si>
  <si>
    <t>Охрана семьи и детства</t>
  </si>
  <si>
    <t>1102</t>
  </si>
  <si>
    <t>Массовый спорт</t>
  </si>
  <si>
    <t>1204</t>
  </si>
  <si>
    <t>Другие вопросы в области средств массовой информации</t>
  </si>
  <si>
    <t>Управление по территориальному развитию администрации Максатихинского района</t>
  </si>
  <si>
    <t>Управление образования администрации Максатихинского района Тверской области</t>
  </si>
  <si>
    <t>Финансовое управление администрации Максатихинского района Тверской области</t>
  </si>
  <si>
    <t>504</t>
  </si>
  <si>
    <t>Контрольно-счетная палата Собрания депутатов Максатихинского района</t>
  </si>
  <si>
    <t>0304</t>
  </si>
  <si>
    <t>Органы юстиции</t>
  </si>
  <si>
    <t>Обслуживание государственного внутреннего и муниципального долга</t>
  </si>
  <si>
    <t>100</t>
  </si>
  <si>
    <t>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t>
  </si>
  <si>
    <t>200</t>
  </si>
  <si>
    <t>Закупка товаров, работ и услуг для государственных (муниципальных) нужд</t>
  </si>
  <si>
    <t>0401</t>
  </si>
  <si>
    <t>0190120010</t>
  </si>
  <si>
    <t>расходы на обеспечение деятельности администрации Максатихинского района</t>
  </si>
  <si>
    <t>расходы на обеспечение деятельности отдела ЗАГС администрации Максатихинского района</t>
  </si>
  <si>
    <t>1310000000</t>
  </si>
  <si>
    <t>1310100000</t>
  </si>
  <si>
    <t>1310120000</t>
  </si>
  <si>
    <t>1310120020</t>
  </si>
  <si>
    <t>131012002Б</t>
  </si>
  <si>
    <t>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</si>
  <si>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0190220010</t>
  </si>
  <si>
    <t>0190310000</t>
  </si>
  <si>
    <t>0190310510</t>
  </si>
  <si>
    <t>Реализация государственных полномочий по созданию, исполнению полномочий и обеспечению деятельности комиссий по делам несовершеннолетних</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</si>
  <si>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</si>
  <si>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0190450000</t>
  </si>
  <si>
    <t>расходы местного бюджета, источником финансового обеспечения которых являются межбюджетные трансферты, предоставляемые из федерального бюджета</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</si>
  <si>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</si>
  <si>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9920020010</t>
  </si>
  <si>
    <t>расходы за счет средств резервного фонда</t>
  </si>
  <si>
    <t>0190510540</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</si>
  <si>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</si>
  <si>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0190250000</t>
  </si>
  <si>
    <t>0190259300</t>
  </si>
  <si>
    <t>расходы на осуществление переданных органам местного самоуправления Тверской области в соответствии с пунктом 1 статьи 1 закона Тверской области "О наделении органов местного самоуправления государственными  полномочиями на государственную регистрацию актов гражданского состояния" государственных полномочий на государственную регистрацию актов гражданского состояния</t>
  </si>
  <si>
    <t>0430000000</t>
  </si>
  <si>
    <t>0430100000</t>
  </si>
  <si>
    <t>Обеспечение защиты населения  от болезней, общих для человека и животных</t>
  </si>
  <si>
    <t>0430110000</t>
  </si>
  <si>
    <t>0430110550</t>
  </si>
  <si>
    <t>0510110520</t>
  </si>
  <si>
    <t>Расходы на осуществление органами местного самоуправления государственных полномочий в сфере дорожной деятельности</t>
  </si>
  <si>
    <t>08301R0000</t>
  </si>
  <si>
    <t>расходы местного бюджета, источником финансового обеспечения которых являются межбюджетные трансферты, предоставляемые из областного бюджета, в целях софинансирования которых предоставляются субсидии из федерального бюджета</t>
  </si>
  <si>
    <t>08301R0820</t>
  </si>
  <si>
    <t>Расходы на 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</si>
  <si>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1210110000</t>
  </si>
  <si>
    <t>1210110740</t>
  </si>
  <si>
    <t xml:space="preserve">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</si>
  <si>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</si>
  <si>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Расходы на осуществление государственных полномочий по  компенсации расходов на оплату  жилых помещений, отопления и освещения педагогическим работникам муниципальных образовательных организаций Тверской области, проживающих и работающихм в сельской местности</t>
  </si>
  <si>
    <t>Общеэкономические вопросы</t>
  </si>
  <si>
    <t>800</t>
  </si>
  <si>
    <t>Иные бюджетные ассигнования</t>
  </si>
  <si>
    <t>600</t>
  </si>
  <si>
    <t>Удовлетворение потребностей населения в получении услуг общего образования</t>
  </si>
  <si>
    <t>Развитие учительского и управленческого персонала, повышение квалификации педагогов</t>
  </si>
  <si>
    <t>Прохождение курсов подготовки, переподготовки и повышение квалификации кадров</t>
  </si>
  <si>
    <t xml:space="preserve">Обеспечение деятельности учебно-методического кабинета, централизованной бухгалтерии, группы хозяйственного обслуживания </t>
  </si>
  <si>
    <t>Расходы, не включенные в муниципальные программы</t>
  </si>
  <si>
    <t>123012083В</t>
  </si>
  <si>
    <t>расходы на обеспечения выполнения функций  муниципальных казенных учреждений</t>
  </si>
  <si>
    <t>Отдельные мероприятия в рамках муниципальной программы</t>
  </si>
  <si>
    <t>1240000000</t>
  </si>
  <si>
    <t>1240200000</t>
  </si>
  <si>
    <t>1240220000</t>
  </si>
  <si>
    <t>1240220010</t>
  </si>
  <si>
    <t>1290000000</t>
  </si>
  <si>
    <t>1290800000</t>
  </si>
  <si>
    <t>Обеспечение деятельности главного администратора муниципальной программы Управления образования администрации Максатихинского района</t>
  </si>
  <si>
    <t>1290820000</t>
  </si>
  <si>
    <t>1290820010</t>
  </si>
  <si>
    <t>1290820020</t>
  </si>
  <si>
    <t>1290820820</t>
  </si>
  <si>
    <t>129082082Д</t>
  </si>
  <si>
    <t>1300000000</t>
  </si>
  <si>
    <t>1390000000</t>
  </si>
  <si>
    <t>1390900000</t>
  </si>
  <si>
    <t>Обеспечение деятельности администратора программы Финансового управления администрации Максатихинского района</t>
  </si>
  <si>
    <t>1390920000</t>
  </si>
  <si>
    <t>1390920010</t>
  </si>
  <si>
    <t>300</t>
  </si>
  <si>
    <t>МП "Социальная поддержка и защита населения Максатихинского района на 2014-2018 годы"</t>
  </si>
  <si>
    <t xml:space="preserve">Развитие туризма в Максатихинском районе Тверской области </t>
  </si>
  <si>
    <t>Обеспечивающая подпрограмма</t>
  </si>
  <si>
    <t>Отдельные мероприятия в рамках муниципальных программ</t>
  </si>
  <si>
    <t>Социальное обеспечение и иные выплаты населению</t>
  </si>
  <si>
    <t xml:space="preserve">Поддержка развития малого и среднего предпринимательства </t>
  </si>
  <si>
    <t>Развитие дошкольного образования в Максатихинском районе</t>
  </si>
  <si>
    <t>Доступность дополнительного образования в муниципальных учреждениях</t>
  </si>
  <si>
    <t>Организация летнего отдыха, оздоровления детей и детской занятости</t>
  </si>
  <si>
    <t>Содержание аппарата администрации Максатихинского района Тверской области</t>
  </si>
  <si>
    <t>Учет муниципального имущества и формирование муниципальной собственности на объекты капитального строительства</t>
  </si>
  <si>
    <t>Осуществление технической инвенатаризации объектов муниципальной казны и муниципальных учреждений, находящихся в муниципальной собственности</t>
  </si>
  <si>
    <t>Проведение оценочных работ на объекты, составляющие казну муниципального образования "Максатихинский район" Тверской области</t>
  </si>
  <si>
    <t>Управление муниципальным имуществом</t>
  </si>
  <si>
    <t>Организация и ведение учета объектов муниципальной собственности, в том числе муниципальных предприятий и учреждений, формирование казны Максатихинского района, прием в муниципальную собственность объектов, передаваемых по различным основаниям</t>
  </si>
  <si>
    <t>Управление земельными ресурсами</t>
  </si>
  <si>
    <t>Обеспечение поступления в бюджет района доходов от использования земельных участков, находящихся в государственной собственности или собственности района</t>
  </si>
  <si>
    <t>1110120030</t>
  </si>
  <si>
    <t>субсидия муниципальным учреждениям на иные цели</t>
  </si>
  <si>
    <t>1110120830</t>
  </si>
  <si>
    <t>111012083В</t>
  </si>
  <si>
    <t>0720120000</t>
  </si>
  <si>
    <t>0720120020</t>
  </si>
  <si>
    <t>0720200000</t>
  </si>
  <si>
    <t>0720220000</t>
  </si>
  <si>
    <t>0720220010</t>
  </si>
  <si>
    <t>0720220020</t>
  </si>
  <si>
    <t>072022002Б</t>
  </si>
  <si>
    <t>1110000000</t>
  </si>
  <si>
    <t>1110100000</t>
  </si>
  <si>
    <t>1110120000</t>
  </si>
  <si>
    <t>1110120010</t>
  </si>
  <si>
    <t>1110120020</t>
  </si>
  <si>
    <t>1110120820</t>
  </si>
  <si>
    <t>111012082Д</t>
  </si>
  <si>
    <t>1120000000</t>
  </si>
  <si>
    <t>1120100000</t>
  </si>
  <si>
    <t>1120120000</t>
  </si>
  <si>
    <t>1120120010</t>
  </si>
  <si>
    <t>1120120810</t>
  </si>
  <si>
    <t>112012081Д</t>
  </si>
  <si>
    <t>1130000000</t>
  </si>
  <si>
    <t>1130100000</t>
  </si>
  <si>
    <t>1130120000</t>
  </si>
  <si>
    <t>1130120010</t>
  </si>
  <si>
    <t>1190000000</t>
  </si>
  <si>
    <t>1190700000</t>
  </si>
  <si>
    <t>1190720000</t>
  </si>
  <si>
    <t>1190720010</t>
  </si>
  <si>
    <t>расходы на содержание Управления по делам культуры, молодежной политики, спорта и туризма администрации Максатихинского района</t>
  </si>
  <si>
    <t>119072001С</t>
  </si>
  <si>
    <t>1190720020</t>
  </si>
  <si>
    <t>1190720820</t>
  </si>
  <si>
    <t>119072082Д</t>
  </si>
  <si>
    <t>1190720030</t>
  </si>
  <si>
    <t>0900000000</t>
  </si>
  <si>
    <t>0930000000</t>
  </si>
  <si>
    <t>0930200000</t>
  </si>
  <si>
    <t>0930220000</t>
  </si>
  <si>
    <t>0930220020</t>
  </si>
  <si>
    <t>0910000000</t>
  </si>
  <si>
    <t>0910100000</t>
  </si>
  <si>
    <t>0910120000</t>
  </si>
  <si>
    <t>0910120010</t>
  </si>
  <si>
    <t>091012001Б</t>
  </si>
  <si>
    <t>субсидии муниципальным учреждениям на иные цели</t>
  </si>
  <si>
    <t>1200000000</t>
  </si>
  <si>
    <t>1210000000</t>
  </si>
  <si>
    <t>1210100000</t>
  </si>
  <si>
    <t>1210120000</t>
  </si>
  <si>
    <t>1210120020</t>
  </si>
  <si>
    <t>Межевание земельных участков, находящихся в не разграниченной государственной собственности</t>
  </si>
  <si>
    <t>Существенное снижение гибели людей и материального ущерба от чрезвычайных ситуаций за счет совершенствования системы превентивных мер, обучения населения действиям в чрезвычайных ситуациях мирного и военного времени</t>
  </si>
  <si>
    <t>Совершенствование системы превентивных мер, направленных на предупреждение, своевременное пресечение и в дальнейшем минимизация последствий ЧС</t>
  </si>
  <si>
    <t>Награждение победителей конкурсов и мероприятий проводимых среди предпринимателей в сфере развития малого бизнеса</t>
  </si>
  <si>
    <t>Повышение уровня безопасности, а так же снижение количества гибели людей, и особенно детей на водных объектах Максатихинского района в период купального сезона</t>
  </si>
  <si>
    <t>Закупка и обслуживание лодки</t>
  </si>
  <si>
    <t>Повышение эффективности технической защиты информации и защиты государственной тайны</t>
  </si>
  <si>
    <t>Расходы на  защиту государственной тайны и оплату услуг специальной связи</t>
  </si>
  <si>
    <t>Совершенствование деятельности МКУ «СОД ЕДДС Максатихинского района»</t>
  </si>
  <si>
    <t>Содействие развитию гражданско-патриотического и духовно-нравственного воспитания молодежи</t>
  </si>
  <si>
    <t>Поддержка проведения целевых молодежных акций патриотической тематики в связи с памятными датами и событиями в истории России и родного края</t>
  </si>
  <si>
    <t>0740200000</t>
  </si>
  <si>
    <t>0740220000</t>
  </si>
  <si>
    <t>1100000000</t>
  </si>
  <si>
    <t>1140000000</t>
  </si>
  <si>
    <t>1140100000</t>
  </si>
  <si>
    <t>1140120000</t>
  </si>
  <si>
    <t>1140120010</t>
  </si>
  <si>
    <t>0710000000</t>
  </si>
  <si>
    <t>0710100000</t>
  </si>
  <si>
    <t>0710120000</t>
  </si>
  <si>
    <t>0710120010</t>
  </si>
  <si>
    <t>0720000000</t>
  </si>
  <si>
    <t>0720100000</t>
  </si>
  <si>
    <t>Создание условий для вовлечения молодёжи в общественно-политическую,социально-экономическую и культурную жизнь общества</t>
  </si>
  <si>
    <t>Поддержка общественнозначимых молодёжных инициатив и деятельности детских и молодёжных общественных объединений</t>
  </si>
  <si>
    <t>Проведение мероприятий,направленных на поддержку инновационных и общественнозначимых проектов(программ) детских и молодёжных общественных объединений</t>
  </si>
  <si>
    <t>Развитие системы культурно-досуговых молодёжных мероприятий</t>
  </si>
  <si>
    <t>Развитие творческого движения КВН</t>
  </si>
  <si>
    <t>Участие и проведение межрегиональных и областных молодёжных творческих мероприятий</t>
  </si>
  <si>
    <t>Содержание административно-хозяйственного отдела при Управлении по делам культуры, молодежной политики, спорта и туризма администрации Максатихинского района</t>
  </si>
  <si>
    <t>Содержание централизованной бухгалтерии Управления по делам культуры, молодежной политики, спорта и туризма администрации Максатихинского района в части оплаты кредиторской задолженности прошлых лет</t>
  </si>
  <si>
    <t>Содействие в решении жилищных проблем молодых семей</t>
  </si>
  <si>
    <t>0190620000</t>
  </si>
  <si>
    <t>0110300000</t>
  </si>
  <si>
    <t>0110320000</t>
  </si>
  <si>
    <t>0110320010</t>
  </si>
  <si>
    <t>Расходы по обеспечению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</si>
  <si>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организация подвоза учащихся общеобразовательных учреждений к месту обучения и обратно</t>
  </si>
  <si>
    <t>Организация обеспечения горячим питанием учащихся начальных классов общеобразовательных школ</t>
  </si>
  <si>
    <t>расходы на обеспечение выполнения функций муниципальных казенных учреждений</t>
  </si>
  <si>
    <t>0210300000</t>
  </si>
  <si>
    <t>0210320000</t>
  </si>
  <si>
    <t>0210320020</t>
  </si>
  <si>
    <t>Содержание штата дежурных диспетчеров ЕДДС</t>
  </si>
  <si>
    <t>0210320820</t>
  </si>
  <si>
    <t>Содержание штата дежурных диспетчеров ЕДДС  в части оплаты кредиторской задолженности прошлых лет</t>
  </si>
  <si>
    <t>021032082Д</t>
  </si>
  <si>
    <t>0300000000</t>
  </si>
  <si>
    <t>0310000000</t>
  </si>
  <si>
    <t>0310100000</t>
  </si>
  <si>
    <t>0310120000</t>
  </si>
  <si>
    <t>0310120010</t>
  </si>
  <si>
    <t>031012001Б</t>
  </si>
  <si>
    <t>отдельные мероприятие в рамках муниципальной программы</t>
  </si>
  <si>
    <t>0310200000</t>
  </si>
  <si>
    <t>0310220000</t>
  </si>
  <si>
    <t>0310220010</t>
  </si>
  <si>
    <t>031022001Б</t>
  </si>
  <si>
    <t>9990023000</t>
  </si>
  <si>
    <t>1000000000</t>
  </si>
  <si>
    <t>1010000000</t>
  </si>
  <si>
    <t>1010100000</t>
  </si>
  <si>
    <t>1010120000</t>
  </si>
  <si>
    <t>1010120010</t>
  </si>
  <si>
    <t>1010120020</t>
  </si>
  <si>
    <t>1010200000</t>
  </si>
  <si>
    <t>1010220000</t>
  </si>
  <si>
    <t>1010220010</t>
  </si>
  <si>
    <t>1020000000</t>
  </si>
  <si>
    <t>1020100000</t>
  </si>
  <si>
    <t>1020120000</t>
  </si>
  <si>
    <t>1020120010</t>
  </si>
  <si>
    <t>1020120020</t>
  </si>
  <si>
    <t>0740000000</t>
  </si>
  <si>
    <t>0740100000</t>
  </si>
  <si>
    <t>0740120000</t>
  </si>
  <si>
    <t>0740120010</t>
  </si>
  <si>
    <t>0740120020</t>
  </si>
  <si>
    <t>074012002Б</t>
  </si>
  <si>
    <t>0190120810</t>
  </si>
  <si>
    <t>расходы на обеспечение деятельности администрации Максатихинского района в части погашения задолженности прошлых лет</t>
  </si>
  <si>
    <t>019012081С</t>
  </si>
  <si>
    <t>12201S0000</t>
  </si>
  <si>
    <t>Развитие  инфраструктуры туризма в Максатихинском районе Тверской области</t>
  </si>
  <si>
    <t>Издание полиграфических и рекламных материалов</t>
  </si>
  <si>
    <t>Организация рекламных туров, ознакомительных поездок турделегаций, прием делегаций</t>
  </si>
  <si>
    <t>Привлечение потока туристов в Максатихинский район Тверской области</t>
  </si>
  <si>
    <t xml:space="preserve">Организация деятельности по государственной регистрации актов гражданского состояния </t>
  </si>
  <si>
    <t>Содержание автомобильных дорог и сооружений на них</t>
  </si>
  <si>
    <t>Развитие автомобильного транспорта</t>
  </si>
  <si>
    <t>Создание условий для активного участия общественных организаций в жизни района</t>
  </si>
  <si>
    <t>погашение кредиторской задолженности прошлых лет МКУК "Максатихинская межпоселенческая библиотека"</t>
  </si>
  <si>
    <t>Обеспечение денежными выплатами Почетных граждан Максатихинского района</t>
  </si>
  <si>
    <t>Ежегодное представление денежных выплат Почетным гражданам Максатихинского района</t>
  </si>
  <si>
    <t>400</t>
  </si>
  <si>
    <t>Содействие в организации  и проведении мероприятий, направленных на чествование заслуг и боевых подвигов ветеранов Великой Отечественной войны</t>
  </si>
  <si>
    <t>Проведение праздничных мероприятий, посвященных Дню Победы в ВОВ</t>
  </si>
  <si>
    <t>Организация проведения торжественных мероприятий, посвященных международному дню пожилых людей с участием представителей сельских поселений и первичных ветеранских организаций</t>
  </si>
  <si>
    <t>Создание условий для воспитания подрастающего поколения в духе патриотизма и любви к Родине, пробуждение уважения и сочувствия к людям старшего поколения</t>
  </si>
  <si>
    <t>0720620000</t>
  </si>
  <si>
    <t>0720620020</t>
  </si>
  <si>
    <t>Приобретение туристического, спортивного и иного оборудования</t>
  </si>
  <si>
    <t>0240120010</t>
  </si>
  <si>
    <t>установка специальных запрещающих знаков в местах, запрещенных для купания</t>
  </si>
  <si>
    <t>024012001Б</t>
  </si>
  <si>
    <t>0240200000</t>
  </si>
  <si>
    <t>Предотвращение гибели людей на неокрепшем льду в период ледостава и перед весеннем паводком</t>
  </si>
  <si>
    <t>0240220000</t>
  </si>
  <si>
    <t>0240220010</t>
  </si>
  <si>
    <t>024022001Б</t>
  </si>
  <si>
    <t>установка заградительных и информационных щитов  в местах традиционного скопления рыбаков для зимней рыбалки, в соответствии с Постановлением Администрации Тверской области от 30.05.2006г. № 126-па</t>
  </si>
  <si>
    <t>Строительство (приобретение) жилья гражданами РФ, проживающими в сельской местности, в том числе молодыми специалистами и молодыми специалистами, проживающим и работающим на селе, либо изъявившим желание переехать в сельскую местность и работать там.</t>
  </si>
  <si>
    <t>Участие в реализации мероприятий по строительству (приобретение жилья) для граждан в рамках ФЦП "Устойчивое развитие сельских территорий на 2014-2017 годы и на плановый период до 2020 года"</t>
  </si>
  <si>
    <t>предоставление субсидии на иные цели бюджетным учреждениям</t>
  </si>
  <si>
    <t>Обеспечение жилыми помещениям детей-сирот, детей, оставшихся без попечения родителей</t>
  </si>
  <si>
    <t>Содействие развитию системы дошкольного образования в Максатихинском районе</t>
  </si>
  <si>
    <t>Оказание муниципальной услуги</t>
  </si>
  <si>
    <t>Предоставление субсидий на обеспечение жильём молодых семей за счёт средств бюджета Максатихинского района</t>
  </si>
  <si>
    <t>Развитие инфраструктуры поддержки малого и среднего предпринимательства</t>
  </si>
  <si>
    <t>Снижение напряженности на рынке труда путем самозанятости населения</t>
  </si>
  <si>
    <t>Обеспечение  эффективного управления муниципальным долгом Максатихинского района Тверской области</t>
  </si>
  <si>
    <t>Обслуживание  муниципального  долга Макскатихинского района Тверской области</t>
  </si>
  <si>
    <t>Обеспечение доступности дополнительного образования в муниципальных учреждениях</t>
  </si>
  <si>
    <t>Модернизация системы повышения квалификации работников образования</t>
  </si>
  <si>
    <t>Участие в мероприятиях, туристических слетах</t>
  </si>
  <si>
    <t>1010120030</t>
  </si>
  <si>
    <t>выявление бесхозяйного недвижимого имущества сцелью включения его в муниципальную собственность с последующим использованием</t>
  </si>
  <si>
    <t>1140120830</t>
  </si>
  <si>
    <t>114012083В</t>
  </si>
  <si>
    <t>0720600000</t>
  </si>
  <si>
    <t>Укрепление правовой, организационной и материально-технической базы молодежной политики</t>
  </si>
  <si>
    <t>Создание условий для укрепления здоровья и безопасности детей и подростков</t>
  </si>
  <si>
    <t>организация летнего отдыха, оздоровления детей и детской занятости за счет средств муниципального образования</t>
  </si>
  <si>
    <t>Организация  трудоустройства подростков</t>
  </si>
  <si>
    <t>Развитие  материально-технической базы физической культуры и спорта (содержание муниципального спортивного центра)</t>
  </si>
  <si>
    <t>Проведение районных культурно-массовых, спортивных мероприятий и предметных олимпиад</t>
  </si>
  <si>
    <t>организация и реализация проведения районных и областных культурно-массовых, спортивных мероприятий и предметных олимпиад</t>
  </si>
  <si>
    <t>Капитальные вложения в объекты  государственной (муниципальной) собственности</t>
  </si>
  <si>
    <t>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 напрвленную на развитие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</si>
  <si>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</si>
  <si>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учебно-методического кабинета, централизованной бухгалтерии, группы хозяйственного обслуживания в части погашения кредиторской задолженности прошлых лет</t>
  </si>
  <si>
    <t>Субсидии физическим лицам и юридическим лицам, не являющимся муниципальными учреждениями</t>
  </si>
  <si>
    <t>Повышение качества, оперативности и обеспечение стабильности и регулярности информирования населения Максатихинского района через СМИ о жизни населения района, о деятельности органов государственной власти и местного самоуправления</t>
  </si>
  <si>
    <t>Обеспечение деятельности  муниципального казенного  учреждения «Служба обеспечения деятельности ЕДДС» в части содержания административных зданий</t>
  </si>
  <si>
    <t>9990000000</t>
  </si>
  <si>
    <t>9900000000</t>
  </si>
  <si>
    <t>9990020000</t>
  </si>
  <si>
    <t>расходы бюджета Максатихинского района</t>
  </si>
  <si>
    <t>0100000000</t>
  </si>
  <si>
    <t>0190000000</t>
  </si>
  <si>
    <t>0190100000</t>
  </si>
  <si>
    <t>0190120000</t>
  </si>
  <si>
    <t>содержание органов местного самоуправления</t>
  </si>
  <si>
    <t>0190200000</t>
  </si>
  <si>
    <t>0190220000</t>
  </si>
  <si>
    <t>0190300000</t>
  </si>
  <si>
    <t>Реализации государственных полномочий по созданию, исполнению полномочий и обеспечению деятельности комиссий по делам несовершеннолетних</t>
  </si>
  <si>
    <t>0190400000</t>
  </si>
  <si>
    <t>расходы местного бюджета за счет средств целевых межбюджетных трансфертов из областного бюджета</t>
  </si>
  <si>
    <t>0107</t>
  </si>
  <si>
    <t>Обеспечение проведения выборов и референдумов</t>
  </si>
  <si>
    <t>9940000000</t>
  </si>
  <si>
    <t>отдельные мероприятия, не включенные в муниципальные программы</t>
  </si>
  <si>
    <t>9940020000</t>
  </si>
  <si>
    <t>9920000000</t>
  </si>
  <si>
    <t>9920020000</t>
  </si>
  <si>
    <t>0110000000</t>
  </si>
  <si>
    <t>0110400000</t>
  </si>
  <si>
    <t>0110420000</t>
  </si>
  <si>
    <t>отдельные мероприятия в рамках муниципальной программы</t>
  </si>
  <si>
    <t>0190500000</t>
  </si>
  <si>
    <t>1105</t>
  </si>
  <si>
    <t>Другие вопросы в области физической культуры и спорта</t>
  </si>
  <si>
    <t>Выделение средств из местного бюджета на выпуск газеты «Вести Максатихи»</t>
  </si>
  <si>
    <t>0190451200</t>
  </si>
  <si>
    <t>05201S0300</t>
  </si>
  <si>
    <t>12201S0230</t>
  </si>
  <si>
    <t>12201S0250</t>
  </si>
  <si>
    <t>12501S0000</t>
  </si>
  <si>
    <t>12501S024Д</t>
  </si>
  <si>
    <t>12501S0240</t>
  </si>
  <si>
    <t>01301S0320</t>
  </si>
  <si>
    <t xml:space="preserve">Реализация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t>
  </si>
  <si>
    <t>0190510000</t>
  </si>
  <si>
    <t>0190600000</t>
  </si>
  <si>
    <t>расходы местного бюджета, источником финансового обеспечения которых являются  межбюджетные трансферты, предоставляемые  из федерального  бюджета</t>
  </si>
  <si>
    <t>0200000000</t>
  </si>
  <si>
    <t>0210000000</t>
  </si>
  <si>
    <t>0210100000</t>
  </si>
  <si>
    <t>0210120000</t>
  </si>
  <si>
    <t>0210120010</t>
  </si>
  <si>
    <t>0240000000</t>
  </si>
  <si>
    <t>0240100000</t>
  </si>
  <si>
    <t>0240120000</t>
  </si>
  <si>
    <t>0240120020</t>
  </si>
  <si>
    <t>0260000000</t>
  </si>
  <si>
    <t>0260300000</t>
  </si>
  <si>
    <t>0260320000</t>
  </si>
  <si>
    <t>0260320010</t>
  </si>
  <si>
    <t>0500000000</t>
  </si>
  <si>
    <t>0520000000</t>
  </si>
  <si>
    <t>0520100000</t>
  </si>
  <si>
    <t>05201S0000</t>
  </si>
  <si>
    <t>расходы местных бюджетов, в целях софинансирования которых из бюджетов субъектов Российской Федерации предоставляются местным бюджетам субсидии</t>
  </si>
  <si>
    <t>0520120000</t>
  </si>
  <si>
    <t>0520120020</t>
  </si>
  <si>
    <t>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сверх минимальными социальными требованиями</t>
  </si>
  <si>
    <t>0510000000</t>
  </si>
  <si>
    <t>0510100000</t>
  </si>
  <si>
    <t>0510120000</t>
  </si>
  <si>
    <t>0510120040</t>
  </si>
  <si>
    <t>0510110000</t>
  </si>
  <si>
    <t>0110100000</t>
  </si>
  <si>
    <t>0110120000</t>
  </si>
  <si>
    <t>0110120040</t>
  </si>
  <si>
    <t>0110500000</t>
  </si>
  <si>
    <t>0110520000</t>
  </si>
  <si>
    <t>0110520010</t>
  </si>
  <si>
    <t>выплата пенсии муниципальным служащим Максатихинского района, имеющих право на доплату к государственной пенсии</t>
  </si>
  <si>
    <t>Обеспечение выплаты пенсии муниципальным служащим Максатихинского района имеющих право на доплату к государственной пенсии</t>
  </si>
  <si>
    <t>публичные и публичные нормативные обязательства</t>
  </si>
  <si>
    <t>0400000000</t>
  </si>
  <si>
    <t>0420000000</t>
  </si>
  <si>
    <t>0420100000</t>
  </si>
  <si>
    <t>0420120000</t>
  </si>
  <si>
    <t>0420120010</t>
  </si>
  <si>
    <t>предоставление социальных выплат за счет средств бюджета на строительство (приобретение) жилья в сельской местности</t>
  </si>
  <si>
    <t>0700000000</t>
  </si>
  <si>
    <t>0730000000</t>
  </si>
  <si>
    <t>0730100000</t>
  </si>
  <si>
    <t>07301L0000</t>
  </si>
  <si>
    <t>расходы местных бюджетов, в целях софинансирования которых из областного бюджета  предоставляются за счет  субсидий из федерального бюджета межбюджетные трансферты</t>
  </si>
  <si>
    <t>080000000</t>
  </si>
  <si>
    <t>0820000000</t>
  </si>
  <si>
    <t>0820100000</t>
  </si>
  <si>
    <t>0820120000</t>
  </si>
  <si>
    <t>0820120010</t>
  </si>
  <si>
    <t>082012001Ж</t>
  </si>
  <si>
    <t>0850000000</t>
  </si>
  <si>
    <t>0850100000</t>
  </si>
  <si>
    <t>0850120000</t>
  </si>
  <si>
    <t>0850120010</t>
  </si>
  <si>
    <t>0850200000</t>
  </si>
  <si>
    <t>0850220010</t>
  </si>
  <si>
    <t>0850220000</t>
  </si>
  <si>
    <t>084000000</t>
  </si>
  <si>
    <t>084010000</t>
  </si>
  <si>
    <t>084012000</t>
  </si>
  <si>
    <t>084012010</t>
  </si>
  <si>
    <t>08401201Э</t>
  </si>
  <si>
    <t>0800000000</t>
  </si>
  <si>
    <t>0830000000</t>
  </si>
  <si>
    <t>0830100000</t>
  </si>
  <si>
    <t>средства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</si>
  <si>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0130000000</t>
  </si>
  <si>
    <t>0130100000</t>
  </si>
  <si>
    <t>01301S0000</t>
  </si>
  <si>
    <t>Предоставление субсидий  бюджетным, автономным учреждениям и иным некоммерческим организациям</t>
  </si>
  <si>
    <t xml:space="preserve">Обслуживание государственного (муниципального) долга </t>
  </si>
  <si>
    <t>Участие педагогов в профессиональных конкурсах муниципального, регионального и федерального уровня</t>
  </si>
  <si>
    <t>погашение кредиторской задолженности прошлых лет МКУК "Максатихинский межпоселенческий центр культуры и досуга"</t>
  </si>
  <si>
    <t>Организация  и обеспечение  функционирования  спортивного центра</t>
  </si>
  <si>
    <t>Финансирование  деятельности и содержание здания спортивного центра</t>
  </si>
  <si>
    <t>Обеспечение деятельности аппарата Управления образования</t>
  </si>
  <si>
    <t>Массовая физкультурно- оздоровительная и спортивная работа</t>
  </si>
  <si>
    <t>Комитет по управлению имуществом и земельным отношениям администрации Максатихинского района.</t>
  </si>
  <si>
    <t>Развитие массового спорта и физкультурно-оздоровительного движения среди возрастных групп и  категорий населения, включая лиц  с ограниченными физическими возможностями и инвалидов</t>
  </si>
  <si>
    <t>Проведение семинаров, тренингов для вовлечения безработных граждан, в т.ч. жителей сельских поселений в предпринимательскую деятельность</t>
  </si>
  <si>
    <t>Обеспечение уплаты взносов в Ассоциацию муниципальных образований</t>
  </si>
  <si>
    <t>Сохранение и развитие культурно-досуговой деятельности в Максатихинском районе"</t>
  </si>
  <si>
    <t>Сохранение и развитие культурного потенциала</t>
  </si>
  <si>
    <t>0190700000</t>
  </si>
  <si>
    <t>Содержание Главы Максатихинского района Тверской области</t>
  </si>
  <si>
    <t>0190720010</t>
  </si>
  <si>
    <t>расходы на обеспечение деятельности Главы Максатихинского района</t>
  </si>
  <si>
    <t>Распределение бюджетных ассигнований местного бюджета по разделам и подразделам  классификации  расходов бюджетов  на 2018 год  и на плановый период 2019 и 2020 годов</t>
  </si>
  <si>
    <t>Ведомственная структура расходов местного бюджета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2018 год и на плановый период 2019 и 2020годов</t>
  </si>
  <si>
    <t>Сумма, тыс.руб.</t>
  </si>
  <si>
    <t>2020 год</t>
  </si>
  <si>
    <t>оказание муниципальной услуги для занятия творческой деятельностью на непрофесиональной основе в районном доме культуры</t>
  </si>
  <si>
    <t>оказание муниципальной услуги для занятия творческой деятельностью на непрофесиональной основе в сельских учреждениях культуры</t>
  </si>
  <si>
    <t>оказание муниципальной услуги библиотечного обслуживания населения</t>
  </si>
  <si>
    <t>Развитие кадрового потенциала органов местного самоуправления Максатихинского района</t>
  </si>
  <si>
    <t>Профессиональная переподготовка и повышение квалификации муниципальных служащих</t>
  </si>
  <si>
    <t>оказание муниципальной услуги музейного обслуживания населения</t>
  </si>
  <si>
    <t>оказание муниципальной услуги предоставления дополнительного образования детей в области культуры</t>
  </si>
  <si>
    <t>Обеспечение деятельности главного администратора муниципальной программы Управления по делам культуры, молодежной политики, спорта и туризма администрации Максатихинского района</t>
  </si>
  <si>
    <t>Содержание централизованной бухгалтерии Управления по делам культуры, молодежной политики, спорта и туризма администрации Максатихинского района</t>
  </si>
  <si>
    <t>Взаимодействие органов местного самоуправления Максатихинского района с общественными и религиозными организациями, осуществляющими свою деятельность в Максатихинском  районе</t>
  </si>
  <si>
    <t>Предоставление субсидий бюджетным, автономным учреждениям и иным некоммерческим организациям</t>
  </si>
  <si>
    <t>Расходы на обеспечение деятельности контрольно-счетной палаты муниципального образования</t>
  </si>
  <si>
    <t>Создание условий для эффективного функционирования системы исполнительных органов местного самоуправления Максатихинского района</t>
  </si>
  <si>
    <t>Сохранение и развитие библиотечного дела</t>
  </si>
  <si>
    <t>Сохранение и развитие музейного дела</t>
  </si>
  <si>
    <t>Развитие художественного образования в сфере "Культура"</t>
  </si>
  <si>
    <t>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</si>
  <si>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Управление и распоряжение имуществом</t>
  </si>
  <si>
    <t>МП "Экономическое развитие Максатихинского района на 2015-2019 годы"</t>
  </si>
  <si>
    <t>Обеспечение эпизодического и ветеринарно-санитарного благополучия на территории Максатихинского района</t>
  </si>
  <si>
    <t>Обеспечение краткосрочной и долгосрочной сбалансированности и стабильности бюджета Максатихинского района Тверской области</t>
  </si>
  <si>
    <t>Содействие в обеспечении жильем молодых семей</t>
  </si>
  <si>
    <t>Патриотическое и гражданское воспитание молодых граждан</t>
  </si>
  <si>
    <t>расходы на  проведения выборов в депутаты представительных органов местного самоуправления</t>
  </si>
  <si>
    <t>9940020010</t>
  </si>
  <si>
    <t xml:space="preserve">Транспортное обслуживание населения Максатихинского района Тверской области </t>
  </si>
  <si>
    <t>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t>
  </si>
  <si>
    <t>Развитие и сохранность автомобильных дорог общего пользования регионального и межмуниципального, местного значения Максатихинского района</t>
  </si>
  <si>
    <t>Проведение оценочных работ на объекты, составляющие казну муниципального образования «Максатихинский район» Тверской области</t>
  </si>
  <si>
    <t>Выполнение работ по содержанию дорог регионального и межмуниципального, местного значения (зимнее и летнее содержание)</t>
  </si>
  <si>
    <t>Организация праздничных мероприятий, посвященных празднованию Дня Победы и международному дню пожилых людей.</t>
  </si>
  <si>
    <t>Предоставление денежных выплат Почётным гражданам Максатихинского района</t>
  </si>
  <si>
    <t>Снижение рисков и смягчение последствий чрезвычайных ситуаций на территории Максатихинского района</t>
  </si>
  <si>
    <t>Обеспечение безопасности людей на водных объектах Максатихинского района</t>
  </si>
  <si>
    <t>Совершенствование мобилизационной подготовки МО "Максатихинский район", повышение эффективности технической защиты информации и защиты государственной тайны</t>
  </si>
  <si>
    <t>0105</t>
  </si>
  <si>
    <t>Судебная система</t>
  </si>
  <si>
    <t>Расходы на содержание Финансового управления администрации Максатихинского района</t>
  </si>
  <si>
    <t>ППП</t>
  </si>
  <si>
    <t>РП</t>
  </si>
  <si>
    <t>КЦСР</t>
  </si>
  <si>
    <t>КВР</t>
  </si>
  <si>
    <t>Наименование</t>
  </si>
  <si>
    <t>Сумма тыс.руб.</t>
  </si>
  <si>
    <t>0102</t>
  </si>
  <si>
    <t>501</t>
  </si>
  <si>
    <t>0100</t>
  </si>
  <si>
    <t>0104</t>
  </si>
  <si>
    <t>0300</t>
  </si>
  <si>
    <t>0309</t>
  </si>
  <si>
    <t>0400</t>
  </si>
  <si>
    <t>0405</t>
  </si>
  <si>
    <t>0408</t>
  </si>
  <si>
    <t>Общегосударственные вопросы</t>
  </si>
  <si>
    <t>Резервные фонды</t>
  </si>
  <si>
    <t>Другие общегосударственные вопросы</t>
  </si>
  <si>
    <t>Национальная безопасность и правоохранительная деятельность</t>
  </si>
  <si>
    <t>0190620010</t>
  </si>
  <si>
    <t>расходы на содержание Управления по территориальному развитию администрации Максатихинского района</t>
  </si>
  <si>
    <t>Обеспечение деятельности администратора муниципальной программы Управления по территориальному развитию администрации Максатихинского района</t>
  </si>
  <si>
    <t>0110420010</t>
  </si>
  <si>
    <t>0703</t>
  </si>
  <si>
    <t>Дополнительное образование детей</t>
  </si>
  <si>
    <t>0510140940</t>
  </si>
  <si>
    <t>1110140910</t>
  </si>
  <si>
    <t>1110140920</t>
  </si>
  <si>
    <t>1120140910</t>
  </si>
  <si>
    <t>1390940910</t>
  </si>
  <si>
    <t>Закупка товаров, работ и услуг для  обеспечения государственных (муниципальных) нужд</t>
  </si>
  <si>
    <t>0740220030</t>
  </si>
  <si>
    <t>000</t>
  </si>
  <si>
    <t xml:space="preserve">    МП "Муниципальное управление на территории Максатихинского района на 2017-2021 года"</t>
  </si>
  <si>
    <t xml:space="preserve">      Создание условий для эффективного функционирования системы исполнительных органов местного самоуправления Максатихинского района</t>
  </si>
  <si>
    <t xml:space="preserve">        Развитие кадрового потенциала органов местного самоуправления Максатихинского района</t>
  </si>
  <si>
    <t xml:space="preserve">          расходы бюджета Максатихинского района</t>
  </si>
  <si>
    <t xml:space="preserve">            Профессиональная переподготовка и повышение квалификации муниципальных служащих</t>
  </si>
  <si>
    <t xml:space="preserve">                Закупка товаров работ и услуг для обеспечения государственных (муниципальных) нужд</t>
  </si>
  <si>
    <t xml:space="preserve">        Обеспечение деятельности муниципального казенного  учреждения "Служба обеспечения деятельности ЕДДС" в части содержания административных зданий</t>
  </si>
  <si>
    <t xml:space="preserve">            Расходы по обеспечению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</si>
  <si>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 xml:space="preserve">              расходы на обеспечение выполнения функций муниципальных казенных учреждений</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</si>
  <si>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</si>
  <si>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Иные бюджетные ассигнования</t>
  </si>
  <si>
    <t xml:space="preserve">        Обеспечение уплаты взносов в Ассоциацию муниципальных образований</t>
  </si>
  <si>
    <t xml:space="preserve">            расходы на уплату взносов в Ассоциацию муниципальных образований</t>
  </si>
  <si>
    <t xml:space="preserve">        Обеспечение выплаты пенсии муниципальным служащим Максатихинского района имеющих право на доплату к государственной пенсии</t>
  </si>
  <si>
    <t xml:space="preserve">            выплата пенсии муниципальным служащим Максатихинского района, имеющих право на доплату к государственной пенсии</t>
  </si>
  <si>
    <t xml:space="preserve">                Социальное обеспечение и иные выплаты населению</t>
  </si>
  <si>
    <t xml:space="preserve">      Развитие средств массовой информации муниципального образования "Максатихинский район" Тверской области на 2014-2018 годы</t>
  </si>
  <si>
    <t xml:space="preserve">        Повышение качества, оперативности и обеспечение стабильности и регулярности информирования населения Максатихинского района через СМИ о жизни населения района, о деятельности органов государственной власти и местного самоуправления</t>
  </si>
  <si>
    <t xml:space="preserve">          расходы местных бюджетов, в целях софинансирования которых из бюджетов субъектов Российской Федерации предоставляются местным бюджетам субсидии</t>
  </si>
  <si>
    <t xml:space="preserve">            Выделение средств из местного бюджета на выпуск газеты "Вести Максатихи"</t>
  </si>
  <si>
    <t xml:space="preserve">                Предоставление субсидий бюджетным, автономным учреждениям и иным некоммерческим организациям</t>
  </si>
  <si>
    <t xml:space="preserve">      Обеспечивающая подпрограмма</t>
  </si>
  <si>
    <t xml:space="preserve">        Содержание аппарата администрации Максатихинского района Тверской области</t>
  </si>
  <si>
    <t xml:space="preserve">            расходы на обеспечение деятельности администрации Максатихинского района</t>
  </si>
  <si>
    <t xml:space="preserve">              содержание органов местного самоуправления</t>
  </si>
  <si>
    <t xml:space="preserve">            расходы на обеспечение деятельности администрации Максатихинского района в части погашения задолженности прошлых лет</t>
  </si>
  <si>
    <t xml:space="preserve">        Организация деятельности по государственной регистрации актов гражданского состояния</t>
  </si>
  <si>
    <t xml:space="preserve">            расходы на обеспечение деятельности отдела ЗАГС администрации Максатихинского района</t>
  </si>
  <si>
    <t xml:space="preserve">          расходы местного бюджета, источником финансового обеспечения которых являются  межбюджетные трансферты, предоставляемые  из федерального  бюджета</t>
  </si>
  <si>
    <t xml:space="preserve">            расходы на осуществление переданных органам местного самоуправления Тверской области в соответствии с пунктом 1 статьи 1 закона Тверской области "О наделении органов местного самоуправления государственными  полномочиями на государственную регистрацию ак</t>
  </si>
  <si>
    <t xml:space="preserve">        Реализация государственных полномочий по созданию, исполнению полномочий и обеспечению деятельности комиссий по делам несовершеннолетних</t>
  </si>
  <si>
    <t xml:space="preserve">          расходы местного бюджета за счет средств целевых межбюджетных трансфертов из областного бюджета</t>
  </si>
  <si>
    <t xml:space="preserve">            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</si>
  <si>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 xml:space="preserve">        Реализация государственных полномочий Тверской области по созданию административных комиссий и определению перечня должностных лиц</t>
  </si>
  <si>
    <t xml:space="preserve">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t>
  </si>
  <si>
    <t xml:space="preserve">        Обеспечение деятельности администратора муниципальной программы Управления по территориальному развитию администрации Максатихинского района</t>
  </si>
  <si>
    <t xml:space="preserve">            расходы на содержание Управления по территориальному развитию администрации Максатихинского района</t>
  </si>
  <si>
    <t xml:space="preserve">      Снижение рисков и смягчение последствий чрезвычайных ситуаций на территории Максатихинского района</t>
  </si>
  <si>
    <t xml:space="preserve">        Существенное снижение гибели людей и материального ущерба от чрезвычайных ситуаций за счет совершенствования системы превентивных мер</t>
  </si>
  <si>
    <t xml:space="preserve">            Совершенствование системы превентивных мер, направленных на предупреждение, своевременное пресечение и в дальнейшем минимизация последствий ЧС</t>
  </si>
  <si>
    <t xml:space="preserve">        Совершенствование деятельности МКУ "СОД ЕДДС Максатихинского района"</t>
  </si>
  <si>
    <t xml:space="preserve">            Содержание штата дежурных диспетчеров ЕДДС</t>
  </si>
  <si>
    <t xml:space="preserve">      Обеспечение безопасности людей на водных объектах Максатихинского района</t>
  </si>
  <si>
    <t xml:space="preserve">        Повышение уровня безопасности, а так же снижение количества гибели людей, и особенно детей на водных объектах Максатихинского района в период купального сезона</t>
  </si>
  <si>
    <t xml:space="preserve">            Закупка и обслуживание лодки</t>
  </si>
  <si>
    <t xml:space="preserve">      Совершенствование мобилизационной подготовки МО "Максатихинский район", повышение эффективности технической защиты информации и защиты государственной тайны</t>
  </si>
  <si>
    <t xml:space="preserve">        Повышение эффективности технической защиты информации и защиты государственной тайны</t>
  </si>
  <si>
    <t xml:space="preserve">            Расходы на  защиту государственной тайны и оплату услуг специальной связи</t>
  </si>
  <si>
    <t xml:space="preserve">    МП "Экономическое развитие Максатихинского района на 2015-2019 годы"</t>
  </si>
  <si>
    <t xml:space="preserve">      Поддержка развития малого и среднего предпринимательства</t>
  </si>
  <si>
    <t xml:space="preserve">        Развитие инфраструктуры поддержки малого и среднего предпринимательства</t>
  </si>
  <si>
    <t xml:space="preserve">            Проведение семинаров, тренингов для вовлечения безработных граждан, в т.ч. жителей сельских поселений в предпринимательскую деятельность</t>
  </si>
  <si>
    <t xml:space="preserve">              отдельные мероприятие в рамках муниципальной программы</t>
  </si>
  <si>
    <t xml:space="preserve">        Снижение напряженности на рынке труда путем самозанятости населения</t>
  </si>
  <si>
    <t xml:space="preserve">            Награждение победителей конкурсов и мероприятий проводимых среди предпринимателей в сфере развития малого бизнеса</t>
  </si>
  <si>
    <t xml:space="preserve">    МП "Сельское хозяйство Максатихинского района на 2017-2021 годы"</t>
  </si>
  <si>
    <t xml:space="preserve">      Строительство (приобретение) жилья гражданами РФ, проживающими в сельской местности, в том числе молодыми специалистами и молодыми специалистами, проживающим и работающим на селе, либо изъявившим желание переехать в сельскую местность и работать там.</t>
  </si>
  <si>
    <t xml:space="preserve">        Участие в реализации мероприятий по строительству (приобретение жилья) для граждан в рамках ФЦП "Устойчивое развитие сельских территорий на 2014-2017 годы и на плановый период до 2020 года"</t>
  </si>
  <si>
    <t xml:space="preserve">            предоставление социальных выплат за счет средств бюджета на строительство (приобретение) жилья в сельской местности</t>
  </si>
  <si>
    <t xml:space="preserve">      Обеспечение эпизодического и ветеринарно-санитарного благополучия на территории Максатихинского района</t>
  </si>
  <si>
    <t xml:space="preserve">        Обеспечение защиты населения  от болезней, общих для человека и животных</t>
  </si>
  <si>
    <t xml:space="preserve">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t>
  </si>
  <si>
    <t xml:space="preserve">      Развитие и сохранность автомобильных дорог общего пользования регионального и межмуниципального, местного значения Максатихинского района</t>
  </si>
  <si>
    <t xml:space="preserve">        Содержание автомобильных дорог и сооружений на них</t>
  </si>
  <si>
    <t xml:space="preserve">            Расходы на осуществление органами местного самоуправления государственных полномочий в сфере дорожной деятельности</t>
  </si>
  <si>
    <t xml:space="preserve">            Выполнение работ по содержанию дорог регионального и межмуниципального, местного значения (зимнее и летнее содержание)</t>
  </si>
  <si>
    <t>0510140000</t>
  </si>
  <si>
    <t xml:space="preserve">          Расходы поселений</t>
  </si>
  <si>
    <t xml:space="preserve">            Выполнение работ по содержанию дорог регионального и межмуниципального, местного значения (зимнее и летнее содержание) за счет средств межбюджетных трансфертов, передаваемых из бюджетов поселений на исполнение полномочий</t>
  </si>
  <si>
    <t xml:space="preserve">          Расходы бюджета Максатихинского района</t>
  </si>
  <si>
    <t xml:space="preserve">    МП "Молодежная политика в Максатихинском районе на 2017-2021 годы"</t>
  </si>
  <si>
    <t xml:space="preserve">      Патриотическое и гражданское воспитание молодых граждан</t>
  </si>
  <si>
    <t xml:space="preserve">        Содействие развитию гражданско-патриотического и духовно-нравственного воспитания молодежи</t>
  </si>
  <si>
    <t xml:space="preserve">            Поддержка проведения целевых молодежных акций патриотической тематики в связи с памятными датами и событиями в истории России и родного края</t>
  </si>
  <si>
    <t xml:space="preserve">      Создание условий для вовлечения молодёжи в общественно-политическую,социально-экономическую и культурную жизнь общества</t>
  </si>
  <si>
    <t xml:space="preserve">        Поддержка общественнозначимых молодёжных инициатив и деятельности детских и молодёжных общественных объединений</t>
  </si>
  <si>
    <t xml:space="preserve">            Проведение мероприятий,направленных на поддержку инновационных и общественнозначимых проектов(программ) детских и молодёжных общественных объединений</t>
  </si>
  <si>
    <t xml:space="preserve">        Развитие системы культурно-досуговых молодёжных мероприятий</t>
  </si>
  <si>
    <t xml:space="preserve">            Развитие творческого движения КВН</t>
  </si>
  <si>
    <t xml:space="preserve">        Укрепление правовой, организационной и материально-технической базы молодежной политики</t>
  </si>
  <si>
    <t xml:space="preserve">            Приобретение туристического, спортивного и иного оборудования</t>
  </si>
  <si>
    <t xml:space="preserve">      Содействие в обеспечении жильем молодых семей</t>
  </si>
  <si>
    <t xml:space="preserve">        Содействие в решении жилищных проблем молодых семей</t>
  </si>
  <si>
    <t xml:space="preserve">          расходы местных бюджетов, в целях софинансирования которых из областного бюджета  предоставляются за счет  субсидий из федерального бюджета межбюджетные трансферты</t>
  </si>
  <si>
    <t xml:space="preserve">            Предоставление субсидий на обеспечение жильём молодых семей за счёт средств бюджета Максатихинского района</t>
  </si>
  <si>
    <t xml:space="preserve">      Развитие туризма в Максатихинском районе Тверской области</t>
  </si>
  <si>
    <t xml:space="preserve">        Развитие инфраструктуры туризма в Максатихинском районе Тверской области</t>
  </si>
  <si>
    <t xml:space="preserve">            Издание полиграфических и рекламных материалов</t>
  </si>
  <si>
    <t xml:space="preserve">        Привлечение потока туристов в Максатихинский район Тверской области</t>
  </si>
  <si>
    <t xml:space="preserve">            Участие в мероприятиях, туристических слетах</t>
  </si>
  <si>
    <t xml:space="preserve">      Обеспечение жилыми помещениям детей-сирот, детей, оставшихся без попечения родителей</t>
  </si>
  <si>
    <t xml:space="preserve">        средства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</si>
  <si>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расходы местного бюджета,источником финансового обеспечения которых являются межбюджетные трансферты, предоставляемые из областного бюджета, в целях софинансирования которых предоставляются субсидии из федерального бюджета</t>
  </si>
  <si>
    <t xml:space="preserve">            Расходы на обеспечение предоставления жилых помещений детям-сиротам, детям,оставшимся без попечения родителей, лицам из их числа по договорам найма специализированных жилых помещений за счет средств областного бюджета</t>
  </si>
  <si>
    <t xml:space="preserve">                Капитальные вложения в объекты  государственной (муниципальной) собственности</t>
  </si>
  <si>
    <t xml:space="preserve">      Организация праздничных мероприятий, посвященных празднованию Дня Победы и международному дню пожилых людей.</t>
  </si>
  <si>
    <t xml:space="preserve">        Содействие в организации  и проведении мероприятий, направленных на чествование заслуг и боевых подвигов ветеранов Великой Отечественной войны</t>
  </si>
  <si>
    <t xml:space="preserve">            Проведение праздничных мероприятий, посвященных Дню Победы в ВОВ</t>
  </si>
  <si>
    <t xml:space="preserve">        Создание условий для воспитания подрастающего поколения в духе патриотизма и любви к Родине, пробуждение уважения и сочувствия к людям старшего поколения</t>
  </si>
  <si>
    <t xml:space="preserve">            Организация проведения торжественных мероприятий, посвященных международному дню пожилых людей с участием представителей сельских поселений и первичных ветеранских организаций</t>
  </si>
  <si>
    <t xml:space="preserve">      Массовая физкультурно- оздоровительная и спортивная работа</t>
  </si>
  <si>
    <t xml:space="preserve">        Развитие массового спорта и физкультурно-оздоровительного движения среди возрастных групп и  категорий населения</t>
  </si>
  <si>
    <t xml:space="preserve">            Развитие массового спорта и физкультурно-оздоровительного движения среди возрастных групп и  категорий населения</t>
  </si>
  <si>
    <t xml:space="preserve">      Развитие  материально-технической базы физической культуры и спорта (содержание муниципального спортивного центра)</t>
  </si>
  <si>
    <t xml:space="preserve">        Организация  и обеспечение  функционирования  спортивного центра</t>
  </si>
  <si>
    <t xml:space="preserve">            Финансирование  деятельности и содержание здания спортивного центра</t>
  </si>
  <si>
    <t xml:space="preserve">    МП "Управление муниципальным имуществом муниципального образования "Максатихинский район" Тверской области в 2017-2021 годах"</t>
  </si>
  <si>
    <t xml:space="preserve">      Управление и распоряжение имуществом</t>
  </si>
  <si>
    <t xml:space="preserve">        Учет муниципального имущества и формирование муниципальной собственности на объекты капитального строительства</t>
  </si>
  <si>
    <t xml:space="preserve">            Осуществление технической инвенатаризации объектов муниципальной казны и муниципальных учреждений, находящихся в муниципальной собственности</t>
  </si>
  <si>
    <t xml:space="preserve">            Проведение оценочных работ на объекты, составляющие казну муниципального образования "Максатихинский район" Тверской области</t>
  </si>
  <si>
    <t xml:space="preserve">            выявление бесхозяйного недвижимого имущества сцелью включения его в муниципальную собственность с последующим использованием</t>
  </si>
  <si>
    <t xml:space="preserve">        Управление муниципальным имуществом</t>
  </si>
  <si>
    <t xml:space="preserve">            Организация и ведение учета объектов муниципальной собственности, в том числе муниципальных предприятий и учреждений, формирование казны Максатихинского района, прием в муниципальную собственность объектов, передаваемых по различным основаниям</t>
  </si>
  <si>
    <t xml:space="preserve">      Управление земельными ресурсами</t>
  </si>
  <si>
    <t xml:space="preserve">        Обеспечение поступления в бюджет района доходов от использования земельных участков, находящихся в государственной собственности или собственности района</t>
  </si>
  <si>
    <t xml:space="preserve">            Межевание земельных участков, находящихся в не разграниченной государственной собственности</t>
  </si>
  <si>
    <t xml:space="preserve">    МП "Развитие отрасли культура Максатихинского района Тверской области на 2017-2021 годы"</t>
  </si>
  <si>
    <t xml:space="preserve">      Сохранение и развитие культурно-досуговой деятельности в Максатихинском районе"</t>
  </si>
  <si>
    <t xml:space="preserve">        Сохранение и развитие культурного потенциала</t>
  </si>
  <si>
    <t xml:space="preserve">            оказание муниципальной услуги для занятия творческой деятельностью на непрофесиональной основе в районном доме культуры</t>
  </si>
  <si>
    <t xml:space="preserve">            оказание муниципальной услуги для занятия творческой деятельностью на непрофесиональной основе в сельских учреждениях культуры</t>
  </si>
  <si>
    <t xml:space="preserve">            предоставление субсидии на иные цели бюджетным учреждениям</t>
  </si>
  <si>
    <t xml:space="preserve">              субсидия муниципальным учреждениям на иные цели</t>
  </si>
  <si>
    <t xml:space="preserve">            погашение кредиторской задолженности прошлых лет МКУК "Максатихинский межпоселенческий центр культуры и досуга"</t>
  </si>
  <si>
    <t xml:space="preserve">            предоставление субсидии на иные цели бюджетным учреждениям в части оплаты кредиторской задолженности прошлых лет</t>
  </si>
  <si>
    <t>1110140000</t>
  </si>
  <si>
    <t xml:space="preserve">          расходы поселений</t>
  </si>
  <si>
    <t xml:space="preserve">            оказание муниципальной услуги для занятия творческой деятельности на непрофессиональной основе в районном доме культуры за счет средств межбюджетных трансфертов, передаваемых из бюджетов поселений на исполнение полномочий</t>
  </si>
  <si>
    <t xml:space="preserve">            оказание муниципальной услуги для занятия творческой деятельностью на непрофессиональной основе в сельских учреждениях культуры за счет средств межбюджетных трансфертов, передаваемых из бюджетов поселений на исполнение полномочий</t>
  </si>
  <si>
    <t xml:space="preserve">      Сохранение и развитие библиотечного дела</t>
  </si>
  <si>
    <t xml:space="preserve">        Сохранение и развитие библиотечного дела</t>
  </si>
  <si>
    <t xml:space="preserve">            оказание муниципальной услуги библиотечного обслуживания населения</t>
  </si>
  <si>
    <t xml:space="preserve">            погашение кредиторской задолженности прошлых лет МКУК "Максатихинская межпоселенческая библиотека"</t>
  </si>
  <si>
    <t>1120140000</t>
  </si>
  <si>
    <t xml:space="preserve">            оказание муниципальной услуги библиотечного обслуживания населения за счет средств межбюджетных трансфертов, передаваемых из бюджетов поселений на исполнение полномочий</t>
  </si>
  <si>
    <t xml:space="preserve">      Сохранение и развитие музейного дела</t>
  </si>
  <si>
    <t xml:space="preserve">        Сохранение и развитие музейного дела</t>
  </si>
  <si>
    <t xml:space="preserve">            оказание муниципальной услуги музейного обслуживания населения</t>
  </si>
  <si>
    <t xml:space="preserve">      Развитие художественного образования в сфере "Культура"</t>
  </si>
  <si>
    <t xml:space="preserve">        Развитие художественного образования в сфере "Культура"</t>
  </si>
  <si>
    <t xml:space="preserve">            оказание муниципальной услуги предоставления дополнительного образования детей в области культуры</t>
  </si>
  <si>
    <t xml:space="preserve">              субсидии муниципальным учреждениям на иные цели</t>
  </si>
  <si>
    <t xml:space="preserve">        Обеспечение деятельности главного администратора муниципальной программы Управления по делам культуры, молодежной политики, спорта и туризма администрации Максатихинского района</t>
  </si>
  <si>
    <t xml:space="preserve">            расходы на содержание Управления по делам культуры, молодежной политики, спорта и туризма администрации Максатихинского района</t>
  </si>
  <si>
    <t xml:space="preserve">            Содержание централизованной бухгалтерии Управления по делам культуры</t>
  </si>
  <si>
    <t xml:space="preserve">            Содержание административно-хозяйственного отдела при Управлении по делам культуры</t>
  </si>
  <si>
    <t xml:space="preserve">    МП "Развитие системы дошкольного, общего и дополнительного образования муниципального образования "Максатихинский район" на 2017-2021 годы"</t>
  </si>
  <si>
    <t xml:space="preserve">      Развитие дошкольного образования в Максатихинском районе</t>
  </si>
  <si>
    <t xml:space="preserve">        Содействие развитию системы дошкольного образования в Максатихинском районе</t>
  </si>
  <si>
    <t>1210110500</t>
  </si>
  <si>
    <t xml:space="preserve">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t>
  </si>
  <si>
    <t xml:space="preserve">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</si>
  <si>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Оказание муниципальной услуги</t>
  </si>
  <si>
    <t>1210120030</t>
  </si>
  <si>
    <t>1210120830</t>
  </si>
  <si>
    <t>1220000000</t>
  </si>
  <si>
    <t xml:space="preserve">      Удовлетворение потребностей населения в получении услуг общего образования</t>
  </si>
  <si>
    <t>1220100000</t>
  </si>
  <si>
    <t xml:space="preserve">        Удовлетворение потребностей населения в получении услуг общего образования</t>
  </si>
  <si>
    <t>1220110000</t>
  </si>
  <si>
    <t>1220110750</t>
  </si>
  <si>
    <t xml:space="preserve">            Расходы на обеспечение государственных гарантий реализации прав на получение общедоступного и бесплатного дошкольного</t>
  </si>
  <si>
    <t>1220120000</t>
  </si>
  <si>
    <t>1220120020</t>
  </si>
  <si>
    <t>1220120030</t>
  </si>
  <si>
    <t xml:space="preserve">            Организация обеспечения горячим питанием учащихся начальных классов общеобразовательных школ</t>
  </si>
  <si>
    <t xml:space="preserve">            организация подвоза учащихся общеобразовательных учреждений к месту обучения и обратно</t>
  </si>
  <si>
    <t>1230000000</t>
  </si>
  <si>
    <t xml:space="preserve">      Доступность дополнительного образования в муниципальных учреждениях</t>
  </si>
  <si>
    <t>1230100000</t>
  </si>
  <si>
    <t xml:space="preserve">        Обеспечение доступности дополнительного образования в муниципальных учреждениях</t>
  </si>
  <si>
    <t>1230120000</t>
  </si>
  <si>
    <t>1230120020</t>
  </si>
  <si>
    <t>1230200000</t>
  </si>
  <si>
    <t xml:space="preserve">        организация и реализация проведения районных и областных культурно-массовых, спортивных мероприятий и предметных олимпиад</t>
  </si>
  <si>
    <t>1230220000</t>
  </si>
  <si>
    <t>1230220010</t>
  </si>
  <si>
    <t xml:space="preserve">            Проведение районных культурно-массовых, спортивных мероприятий и предметных олимпиад</t>
  </si>
  <si>
    <t xml:space="preserve">              Отдельные мероприятия в рамках муниципальной программы</t>
  </si>
  <si>
    <t xml:space="preserve">      Развитие учительского и управленческого персонала, повышение квалификации педагогов</t>
  </si>
  <si>
    <t>1240100000</t>
  </si>
  <si>
    <t xml:space="preserve">        Модернизация системы повышения квалификации работников образования</t>
  </si>
  <si>
    <t>1240120000</t>
  </si>
  <si>
    <t>1240120010</t>
  </si>
  <si>
    <t xml:space="preserve">            Прохождение курсов подготовки, переподготовки и повышение квалификации кадров</t>
  </si>
  <si>
    <t xml:space="preserve">        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t>
  </si>
  <si>
    <t>1240210000</t>
  </si>
  <si>
    <t>1240210560</t>
  </si>
  <si>
    <t xml:space="preserve">            Расходы на осуществление государственных полномочий по  компенсации расходов на оплату  жилых помещений, отопления и освещения педагогическим работникам муниципальных образовательных организаций Тверской области, проживающих и работающихм в сельской местности</t>
  </si>
  <si>
    <t xml:space="preserve">            Участие педагогов в профессиональных конкурсах муниципального, регионального и федерального уровня</t>
  </si>
  <si>
    <t>1250000000</t>
  </si>
  <si>
    <t xml:space="preserve">      Организация летнего отдыха, оздоровления детей и детской занятости</t>
  </si>
  <si>
    <t>1250100000</t>
  </si>
  <si>
    <t xml:space="preserve">        Создание условий для укрепления здоровья и безопасности детей и подростков</t>
  </si>
  <si>
    <t xml:space="preserve">            организация летнего отдыха, оздоровления детей и детской занятости за счет средств муниципального образования</t>
  </si>
  <si>
    <t>1250200000</t>
  </si>
  <si>
    <t xml:space="preserve">        Творческое развитие, профессиональная ориентация, освоение трудовых навыков детьми и подростками</t>
  </si>
  <si>
    <t>1250220000</t>
  </si>
  <si>
    <t>1250220010</t>
  </si>
  <si>
    <t xml:space="preserve">            Организация  трудоустройства подростков</t>
  </si>
  <si>
    <t xml:space="preserve">        Обеспечение деятельности главного администратора муниципальной программы Управления образования администрации Максатихинского района</t>
  </si>
  <si>
    <t xml:space="preserve">            Обеспечение деятельности аппарата Управления образования</t>
  </si>
  <si>
    <t xml:space="preserve">            Обеспечение деятельности учебно-методического кабинета, централизованной бухгалтерии, группы хозяйственного обслуживания</t>
  </si>
  <si>
    <t xml:space="preserve">              расходы на обеспечения выполнения функций  муниципальных казенных учреждений</t>
  </si>
  <si>
    <t xml:space="preserve">            Обеспечение деятельности учебно-методического кабинета, централизованной бухгалтерии, группы хозяйственного обслуживания в части погашения кредиторской задолженности прошлых лет</t>
  </si>
  <si>
    <t xml:space="preserve">    МП "Управление муниципальными финансами и совершенствование налоговой политики в Максатихинском районе на 2017-2021 годы"</t>
  </si>
  <si>
    <t xml:space="preserve">      Обеспечение краткосрочной и долгосрочной сбалансированности и стабильности бюджета Максатихинского района Тверской области</t>
  </si>
  <si>
    <t xml:space="preserve">        Обеспечение  эффективного управления муниципальным долгом Максатихинского района Тверской области</t>
  </si>
  <si>
    <t xml:space="preserve">            Обслуживание  муниципального  долга Макскатихинского района Тверской области</t>
  </si>
  <si>
    <t>700</t>
  </si>
  <si>
    <t xml:space="preserve">                Обслуживание государственного (муниципального) долга</t>
  </si>
  <si>
    <t xml:space="preserve">        Обеспечение деятельности администратора программы Финансового управления администрации Максатихинского района</t>
  </si>
  <si>
    <t>всего</t>
  </si>
  <si>
    <t>1010220020</t>
  </si>
  <si>
    <t xml:space="preserve">Оплата взносов на капитальный ремонт за помещения в МКД, находящиеся в собственности муниципального образования "Максатихинский район" </t>
  </si>
  <si>
    <t>Страхование объектов муниципальной собственности</t>
  </si>
  <si>
    <t>0500</t>
  </si>
  <si>
    <t>Жилищно-коммунальное хозяйство</t>
  </si>
  <si>
    <t>0502</t>
  </si>
  <si>
    <t>Коммунальное хозяйство</t>
  </si>
  <si>
    <t>1320000000</t>
  </si>
  <si>
    <t xml:space="preserve">Эффективная система межбюджетных отношений в Максатихинском районе </t>
  </si>
  <si>
    <t>1320100000</t>
  </si>
  <si>
    <t>Создание условий для обеспечения финансовой устойчивой бюджета Максатихинского района</t>
  </si>
  <si>
    <t>1320120000</t>
  </si>
  <si>
    <t>Предоставление иных межбюджетных трансфертов бюджетам сельских поселений</t>
  </si>
  <si>
    <t>Межбюджетные трансферты</t>
  </si>
  <si>
    <t>Распределение бюджетных ассигнований местного бюджета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2018 год и на плановый период 2019 и 2020 годов</t>
  </si>
  <si>
    <t>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лечению,отлову и содержанию безнадзорных животных, защите населения от болезней, общих для человека и животных</t>
  </si>
  <si>
    <t xml:space="preserve">            Расходы на содержание Финансового управления администрации Максатихинского района</t>
  </si>
  <si>
    <t>1390940000</t>
  </si>
  <si>
    <t>1010220030</t>
  </si>
  <si>
    <t>Распределение бюджетных ассигнований по целевым статьям (муниципальным программам Тверской области и непрограммным направлениям деятельности), группам  видов расходов классификации расходов бюджета на 2018 год и плановый период 2019 и2020 годов</t>
  </si>
  <si>
    <t xml:space="preserve">    МП "Развитие физической культуры и спорта на территории Максатихинского района в 2017-2021 годах"</t>
  </si>
  <si>
    <t xml:space="preserve">    МП "Социальная поддержка и защита населения Максатихинского района на 2017-2021 годы"</t>
  </si>
  <si>
    <t xml:space="preserve">    МП "Обеспечение безопасности населения Максатихинского района на 2018-2023 годы"</t>
  </si>
  <si>
    <t xml:space="preserve">    МП "Развитие сферы транспорта и дорожного хозяйства Максатихинского района на 2018-2023 годы"</t>
  </si>
  <si>
    <t>МП "Обеспечение безопасности населения Максатихинского района на 2018-2023годы"</t>
  </si>
  <si>
    <t>МП "Развитие сферы транспорта и дорожного хозяйства Максатихинского района на 2018-2023 годы"</t>
  </si>
  <si>
    <t>0830110820</t>
  </si>
  <si>
    <t>средства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</si>
  <si>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0830110000</t>
  </si>
  <si>
    <t>Обеспечение сохранности и соблюдение требований безопасности при эксплуатации муниципального имущества</t>
  </si>
  <si>
    <t>1010220060</t>
  </si>
  <si>
    <t>12201S0440</t>
  </si>
  <si>
    <t xml:space="preserve">проведение мероприятий, направленных на укрепление материально-технической базы муниципальных общеобразовательных организаций в рамках софинансирования расходов с областным бюджетом </t>
  </si>
  <si>
    <t>1210120050</t>
  </si>
  <si>
    <t>2100000000</t>
  </si>
  <si>
    <t>МП "Жилищно-коммунальное хозяйство и энергетика Максатихинского района Тверской области на 2017-2021 годы"</t>
  </si>
  <si>
    <t>2110000000</t>
  </si>
  <si>
    <t>Повышение надежности и эффективности функционирования объектов коммунального хозяйства Максатихинского района Тверской области</t>
  </si>
  <si>
    <t>2110200000</t>
  </si>
  <si>
    <t>Обеспечение надежности функционирования объектов коммунальной инфраструктуры</t>
  </si>
  <si>
    <t>2110220000</t>
  </si>
  <si>
    <t>2110220010</t>
  </si>
  <si>
    <t>разработка проектно-сметной документации и проведение государственной экспертизы на капитальный ремонт объектов теплоснабжения</t>
  </si>
  <si>
    <t>11401S0690</t>
  </si>
  <si>
    <t>11401S0000</t>
  </si>
  <si>
    <t>Средства для обеспечения софинансирования расходов на повышение заработной платы педагогическим работникам муниципальных организаций дополнительного образования</t>
  </si>
  <si>
    <t>1140110000</t>
  </si>
  <si>
    <t>1140110690</t>
  </si>
  <si>
    <t>Средства из областного бюджета Тверской области на повышение заработной платы педагогическим работникам муниципальных организаций дополнительного образования</t>
  </si>
  <si>
    <t>11101S0000</t>
  </si>
  <si>
    <t>11101S0680</t>
  </si>
  <si>
    <t>Средства для обеспечения софинансирования расходов на повышение заработной платы  работникам муниципальных учреждений культуры</t>
  </si>
  <si>
    <t>1110110000</t>
  </si>
  <si>
    <t>1110110680</t>
  </si>
  <si>
    <t xml:space="preserve">Средства областного бюджета на повышение заработной платы работникам муниципальных учреждений культуры Тверской области </t>
  </si>
  <si>
    <t>11201S0000</t>
  </si>
  <si>
    <t>11201S0680</t>
  </si>
  <si>
    <t>1120110000</t>
  </si>
  <si>
    <t>1120110680</t>
  </si>
  <si>
    <t>Средства на организацию обеспечения учащихся начальных классов горячим питанием в муниципальных общеобразовательных организациях</t>
  </si>
  <si>
    <t xml:space="preserve">Средства на создание условий для предоставления транспортных услуг населению в части обеспечения подвоза учащихся, проживающих в сельской местности, к месту обучения и обратно </t>
  </si>
  <si>
    <t>Средства на укрепление материально-технической базы муниципальных общеобразовательных организаций</t>
  </si>
  <si>
    <t>12301S0000</t>
  </si>
  <si>
    <t>12301S0690</t>
  </si>
  <si>
    <t>1230110000</t>
  </si>
  <si>
    <t>1230110690</t>
  </si>
  <si>
    <t>средства на организацию отдыха детей в каникулярное время</t>
  </si>
  <si>
    <t>12302S0660</t>
  </si>
  <si>
    <t>Организация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 за счет средств местного бюджета</t>
  </si>
  <si>
    <t>Средства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</si>
  <si>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12302S0000</t>
  </si>
  <si>
    <t>Разработка проектно-сметной документации объекта строительства ДОУ</t>
  </si>
  <si>
    <t>11101L0000</t>
  </si>
  <si>
    <t>11101L5194</t>
  </si>
  <si>
    <t>расходы на обеспечение поддержки лучшим работникам муниципальных учреждений культуры, находящимся на территории сельских поселений Тверской области, в рамках софинансирования с областным и федеральным бюджетами</t>
  </si>
  <si>
    <t>11201L5193</t>
  </si>
  <si>
    <t>расходы на обеспечение поддержки отрасли культуры в части оказания государственной поддержки муниципальных учреждений культуры, находящихся на территории сельских поселений Тверской области,  в рамках софинансирования с областным и федеральным бюджетами</t>
  </si>
  <si>
    <t>расходы на обеспечение развития и укрепления материально-технической базы муниципальных домов культуры в рамках софинансирования с областным и федеральным бюджетами</t>
  </si>
  <si>
    <t>11201L0000</t>
  </si>
  <si>
    <t>11201L5191</t>
  </si>
  <si>
    <t>расходы на обеспечение поддержки отрасли культуры в части комплектования книжных фондов муниципальных общедоступных библиотек Тверской области, в  рамках софинансирования с областным и федеральным бюджетами</t>
  </si>
  <si>
    <t>11201L5192</t>
  </si>
  <si>
    <t>расходы на обеспечение поддержки отрасли культуры в части проведения мероприятий по подключению муниципальных общедоступных библиотек Тверской области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  в рамках софинансирования с областным и федеральным бюджетами</t>
  </si>
  <si>
    <t>Бюджетные инвестиции в объекты капитального строительства государственной (муниципальной) собственности</t>
  </si>
  <si>
    <t xml:space="preserve"> </t>
  </si>
  <si>
    <t>11101L5193</t>
  </si>
  <si>
    <t>0520110000</t>
  </si>
  <si>
    <t>0520110300</t>
  </si>
  <si>
    <t>Средства на организацию транспортного обслуживания населения на муниципальных маршрутах регулярных перевозок по регулируемым тарифам</t>
  </si>
  <si>
    <t>11101L4670</t>
  </si>
  <si>
    <t>0130110000</t>
  </si>
  <si>
    <t>0130110320</t>
  </si>
  <si>
    <t>Средства областного бюджета на поддержку редакций районных и городских газет</t>
  </si>
  <si>
    <t>07301R0000</t>
  </si>
  <si>
    <t>07301R4970</t>
  </si>
  <si>
    <t>Средства на обеспечение жильем молодых семей за счет федерального и областного бюджета</t>
  </si>
  <si>
    <t>07301L4970</t>
  </si>
  <si>
    <t>1210110200</t>
  </si>
  <si>
    <t>Средства на повышение оплаты труда работникам муниципальных учреждений, в связи с увеличением МРОТ</t>
  </si>
  <si>
    <t>1230110200</t>
  </si>
  <si>
    <t>0930210000</t>
  </si>
  <si>
    <t>0930210200</t>
  </si>
  <si>
    <t>0110310000</t>
  </si>
  <si>
    <t>0110310200</t>
  </si>
  <si>
    <t>01103S0000</t>
  </si>
  <si>
    <t>01103S0200</t>
  </si>
  <si>
    <t>Средства на обеспечение софинансирования расходов на  повышение оплаты труда работникам муниципальных учреждений, в связи с увеличением МРОТ</t>
  </si>
  <si>
    <t>09302S0000</t>
  </si>
  <si>
    <t>09302S0200</t>
  </si>
  <si>
    <t>12101S0000</t>
  </si>
  <si>
    <t>12101S0200</t>
  </si>
  <si>
    <t>12201S0200</t>
  </si>
  <si>
    <t>12301S0200</t>
  </si>
  <si>
    <t>12101L0000</t>
  </si>
  <si>
    <t>12101L1590</t>
  </si>
  <si>
    <t>Средства на создание дополнительных мест для детей от 2 месяцев до 3 лет</t>
  </si>
  <si>
    <t>0510200000</t>
  </si>
  <si>
    <t>Реконструкция, капитальный ремонт и ремонт автомобильных дорог регионального и межмуниципального, местного значения и сооружений на них</t>
  </si>
  <si>
    <t>0510202000</t>
  </si>
  <si>
    <t>0510202010</t>
  </si>
  <si>
    <t>Выполнение работ по разработке проектной документации</t>
  </si>
  <si>
    <t>21102S0000</t>
  </si>
  <si>
    <t>Выполнение работ по капитальному ремонту объектов теплоснабжения</t>
  </si>
  <si>
    <t>1020120030</t>
  </si>
  <si>
    <t>Проведение работ по созданию информационной системы</t>
  </si>
  <si>
    <t>21102S0700</t>
  </si>
  <si>
    <t>2110210000</t>
  </si>
  <si>
    <t>2110210700</t>
  </si>
  <si>
    <t>Средства на проведение капитального ремонта объектов теплоэнергетических комплексов муниципальных образований Тверской области</t>
  </si>
  <si>
    <t>0190610000</t>
  </si>
  <si>
    <t>0190610570</t>
  </si>
  <si>
    <t>Средства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раздельного накоплению), сбору, транспортированию, обработке, утилизации, обезвреживанию, захоронению твердых коммунальных отходов</t>
  </si>
  <si>
    <t>1110110920</t>
  </si>
  <si>
    <t>Средства на реализацию мероприятий по обращению к депутатам Законодательного Собрания Тверской области</t>
  </si>
  <si>
    <t>1130110000</t>
  </si>
  <si>
    <t>1130110920</t>
  </si>
  <si>
    <t>0930210920</t>
  </si>
  <si>
    <t>1210110920</t>
  </si>
  <si>
    <t>1240210920</t>
  </si>
  <si>
    <t>0510204010</t>
  </si>
  <si>
    <t>Выполнение работ по разработке проектной документации за счет средств межбюджетных трансфертов, передаваемых из бюджетов поселений на исполнение полномочий</t>
  </si>
  <si>
    <t>0510204020</t>
  </si>
  <si>
    <t>Установка автопавильонов на автодорогах местного значения за счет средств межбюджетных трансфертов, передаваемых из бюджетов поселений на исполнение полномочий</t>
  </si>
  <si>
    <t>1210120060</t>
  </si>
  <si>
    <t>Подготовка земельного участка для строительства детского сада в п. Ривицкий</t>
  </si>
  <si>
    <t>0503</t>
  </si>
  <si>
    <t>Благоустройство</t>
  </si>
  <si>
    <t>2120000000</t>
  </si>
  <si>
    <t>Строительство нового межпоселенческого кладбища</t>
  </si>
  <si>
    <t>2120120000</t>
  </si>
  <si>
    <t>2120120010</t>
  </si>
  <si>
    <t>2120100000</t>
  </si>
  <si>
    <t>Проведение необходимых работ для начала строительства кладбища</t>
  </si>
  <si>
    <t>Проведение изысканий для подбора земельного участка под новое кладбище</t>
  </si>
  <si>
    <t>Разработка проектно-сметной документации для строительства водозаборного узла (ВЗУ), обеспечивающего водоснабжение детского сада в п. Ривицкий</t>
  </si>
  <si>
    <t>1210120070</t>
  </si>
  <si>
    <t xml:space="preserve">Приложение №3          Максатихинского района от 29.10.2018г. № 13 
 «О внесении изменений в решение Собрания депутатов
 Максатихинского района № 314 от 25.12.2017г.
«О бюджете Максатихинскиого района  на 2018 год
 и на плановый период 2019 и 2020 годов »
</t>
  </si>
  <si>
    <t xml:space="preserve">Приложение № 4          Максатихинского района от 29.10.2018г. № 13  «О внесении изменений в решение Собрания депутатов
 Максатихинского района № 314 от 25.12.2017г.
«О бюджете Максатихинскиого района  на 2018 год
 и на плановый период 2019 и 2020 годов »
</t>
  </si>
  <si>
    <t xml:space="preserve">Приложение № 5           Максатихинского района от 29.10.2018г. № 13
 «О внесении изменений в решение Собрания депутатов
 Максатихинского района № 314 от 25.12.2017г.
«О бюджете Максатихинскиого района  на 2018 год
 и на плановый период 2019 и 2020 годов »
</t>
  </si>
  <si>
    <t xml:space="preserve">Приложение №  6          Максатихинского района от 29.10.2018г. №13
 «О внесении изменений в решение Собрания депутатов
 Максатихинского района № 314 от 25.12.2017г.
«О бюджете Максатихинскиого района  на 2018 год
 и на плановый период 2019 и 2020 годов »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</si>
</sst>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0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00"/>
    <numFmt numFmtId="181" formatCode="0.0000"/>
    <numFmt numFmtId="182" formatCode="#,##0.000"/>
    <numFmt numFmtId="183" formatCode="#,##0.0000"/>
  </numFmts>
  <fonts count="55">
    <font>
      <sz val="10"/>
      <name val="Arial Cyr"/>
      <family val="0"/>
    </font>
    <font>
      <sz val="8"/>
      <name val="Arial Cyr"/>
      <family val="0"/>
    </font>
    <font>
      <b/>
      <sz val="10"/>
      <name val="Arial Cyr"/>
      <family val="0"/>
    </font>
    <font>
      <b/>
      <sz val="8"/>
      <name val="Arial Cyr"/>
      <family val="0"/>
    </font>
    <font>
      <u val="single"/>
      <sz val="10"/>
      <color indexed="12"/>
      <name val="Arial Cyr"/>
      <family val="0"/>
    </font>
    <font>
      <u val="single"/>
      <sz val="10"/>
      <color indexed="36"/>
      <name val="Arial Cyr"/>
      <family val="0"/>
    </font>
    <font>
      <sz val="8"/>
      <name val="Arial"/>
      <family val="2"/>
    </font>
    <font>
      <i/>
      <sz val="8"/>
      <name val="Arial Cyr"/>
      <family val="0"/>
    </font>
    <font>
      <i/>
      <sz val="8"/>
      <name val="Arial"/>
      <family val="2"/>
    </font>
    <font>
      <sz val="8"/>
      <color indexed="8"/>
      <name val="Arial"/>
      <family val="2"/>
    </font>
    <font>
      <sz val="10"/>
      <name val="Times New Roman"/>
      <family val="1"/>
    </font>
    <font>
      <b/>
      <sz val="10"/>
      <name val="Times New Roman"/>
      <family val="1"/>
    </font>
    <font>
      <b/>
      <sz val="12"/>
      <name val="Times New Roman"/>
      <family val="1"/>
    </font>
    <font>
      <b/>
      <sz val="8"/>
      <name val="Arial"/>
      <family val="2"/>
    </font>
    <font>
      <sz val="10"/>
      <color indexed="8"/>
      <name val="Arial Cyr"/>
      <family val="0"/>
    </font>
    <font>
      <b/>
      <sz val="10"/>
      <color indexed="8"/>
      <name val="Arial CYR"/>
      <family val="0"/>
    </font>
    <font>
      <sz val="10"/>
      <color indexed="8"/>
      <name val="Arial"/>
      <family val="2"/>
    </font>
    <font>
      <sz val="10"/>
      <name val="Arial"/>
      <family val="2"/>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lignment horizontal="center" vertical="center" wrapText="1"/>
      <protection/>
    </xf>
    <xf numFmtId="1" fontId="38" fillId="0" borderId="1">
      <alignment horizontal="center" vertical="top" shrinkToFit="1"/>
      <protection/>
    </xf>
    <xf numFmtId="0" fontId="38" fillId="0" borderId="1">
      <alignment horizontal="center" vertical="center" wrapText="1"/>
      <protection/>
    </xf>
    <xf numFmtId="0" fontId="38" fillId="0" borderId="1">
      <alignment horizontal="center" vertical="center" wrapText="1"/>
      <protection/>
    </xf>
    <xf numFmtId="0" fontId="39" fillId="0" borderId="1">
      <alignment horizontal="left"/>
      <protection/>
    </xf>
    <xf numFmtId="4" fontId="39" fillId="20" borderId="1">
      <alignment horizontal="right" vertical="top" shrinkToFit="1"/>
      <protection/>
    </xf>
    <xf numFmtId="0" fontId="38" fillId="0" borderId="1">
      <alignment horizontal="center" vertical="center" wrapText="1"/>
      <protection/>
    </xf>
    <xf numFmtId="0" fontId="39" fillId="0" borderId="1">
      <alignment vertical="top" wrapText="1"/>
      <protection/>
    </xf>
    <xf numFmtId="4" fontId="39" fillId="21" borderId="1">
      <alignment horizontal="right" vertical="top" shrinkToFit="1"/>
      <protection/>
    </xf>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2" applyNumberFormat="0" applyAlignment="0" applyProtection="0"/>
    <xf numFmtId="0" fontId="41" fillId="29" borderId="3" applyNumberFormat="0" applyAlignment="0" applyProtection="0"/>
    <xf numFmtId="0" fontId="42" fillId="29" borderId="2"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30" borderId="8" applyNumberFormat="0" applyAlignment="0" applyProtection="0"/>
    <xf numFmtId="0" fontId="48" fillId="0" borderId="0" applyNumberFormat="0" applyFill="0" applyBorder="0" applyAlignment="0" applyProtection="0"/>
    <xf numFmtId="0" fontId="49" fillId="31" borderId="0" applyNumberFormat="0" applyBorder="0" applyAlignment="0" applyProtection="0"/>
    <xf numFmtId="0" fontId="5" fillId="0" borderId="0" applyNumberFormat="0" applyFill="0" applyBorder="0" applyAlignment="0" applyProtection="0"/>
    <xf numFmtId="0" fontId="50" fillId="32" borderId="0" applyNumberFormat="0" applyBorder="0" applyAlignment="0" applyProtection="0"/>
    <xf numFmtId="0" fontId="51" fillId="0" borderId="0" applyNumberFormat="0" applyFill="0" applyBorder="0" applyAlignment="0" applyProtection="0"/>
    <xf numFmtId="0" fontId="0" fillId="20" borderId="9" applyNumberFormat="0" applyFont="0" applyAlignment="0" applyProtection="0"/>
    <xf numFmtId="9" fontId="0" fillId="0" borderId="0" applyFon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3" borderId="0" applyNumberFormat="0" applyBorder="0" applyAlignment="0" applyProtection="0"/>
  </cellStyleXfs>
  <cellXfs count="229">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Alignment="1">
      <alignment horizontal="right" wrapText="1"/>
    </xf>
    <xf numFmtId="0" fontId="0" fillId="0" borderId="0" xfId="0" applyAlignment="1">
      <alignment wrapText="1"/>
    </xf>
    <xf numFmtId="0" fontId="2" fillId="0" borderId="0" xfId="0" applyFont="1" applyAlignment="1">
      <alignment/>
    </xf>
    <xf numFmtId="0" fontId="1" fillId="0" borderId="11" xfId="0" applyFont="1" applyFill="1" applyBorder="1" applyAlignment="1">
      <alignment horizontal="right"/>
    </xf>
    <xf numFmtId="0" fontId="0" fillId="0" borderId="0" xfId="0" applyFont="1" applyAlignment="1">
      <alignment/>
    </xf>
    <xf numFmtId="0" fontId="0" fillId="0" borderId="0" xfId="0" applyFill="1" applyAlignment="1">
      <alignment/>
    </xf>
    <xf numFmtId="49" fontId="1" fillId="0" borderId="11" xfId="0" applyNumberFormat="1" applyFont="1" applyFill="1" applyBorder="1" applyAlignment="1">
      <alignment horizontal="right"/>
    </xf>
    <xf numFmtId="0" fontId="1" fillId="0" borderId="0" xfId="0" applyFont="1" applyFill="1" applyBorder="1" applyAlignment="1">
      <alignment/>
    </xf>
    <xf numFmtId="0" fontId="3" fillId="0" borderId="11" xfId="0" applyFont="1" applyFill="1" applyBorder="1" applyAlignment="1">
      <alignment horizontal="right"/>
    </xf>
    <xf numFmtId="0" fontId="3" fillId="0" borderId="11" xfId="0" applyFont="1" applyFill="1" applyBorder="1" applyAlignment="1">
      <alignment/>
    </xf>
    <xf numFmtId="0" fontId="0" fillId="0" borderId="0" xfId="0" applyFill="1" applyAlignment="1">
      <alignment horizontal="right" wrapText="1"/>
    </xf>
    <xf numFmtId="0" fontId="1" fillId="0" borderId="12" xfId="0" applyFont="1" applyFill="1" applyBorder="1" applyAlignment="1">
      <alignment horizontal="center"/>
    </xf>
    <xf numFmtId="0" fontId="3" fillId="0" borderId="12" xfId="0" applyFont="1" applyFill="1" applyBorder="1" applyAlignment="1">
      <alignment horizontal="center"/>
    </xf>
    <xf numFmtId="49" fontId="3" fillId="0" borderId="11" xfId="0" applyNumberFormat="1" applyFont="1" applyFill="1" applyBorder="1" applyAlignment="1">
      <alignment horizontal="right"/>
    </xf>
    <xf numFmtId="49" fontId="1" fillId="0" borderId="13" xfId="0" applyNumberFormat="1" applyFont="1" applyFill="1" applyBorder="1" applyAlignment="1">
      <alignment horizontal="right"/>
    </xf>
    <xf numFmtId="0" fontId="3" fillId="0" borderId="11" xfId="0" applyFont="1" applyFill="1" applyBorder="1" applyAlignment="1">
      <alignment wrapText="1"/>
    </xf>
    <xf numFmtId="49" fontId="1" fillId="0" borderId="11" xfId="0" applyNumberFormat="1" applyFont="1" applyFill="1" applyBorder="1" applyAlignment="1">
      <alignment horizontal="right" wrapText="1"/>
    </xf>
    <xf numFmtId="49" fontId="3" fillId="0" borderId="11" xfId="0" applyNumberFormat="1" applyFont="1" applyFill="1" applyBorder="1" applyAlignment="1">
      <alignment horizontal="right" wrapText="1"/>
    </xf>
    <xf numFmtId="0" fontId="0" fillId="0" borderId="0" xfId="0" applyFont="1" applyFill="1" applyAlignment="1">
      <alignment/>
    </xf>
    <xf numFmtId="0" fontId="0" fillId="0" borderId="0" xfId="0" applyFont="1" applyFill="1" applyAlignment="1">
      <alignment horizontal="right"/>
    </xf>
    <xf numFmtId="0" fontId="0" fillId="0" borderId="0" xfId="0" applyFill="1" applyAlignment="1">
      <alignment horizontal="right"/>
    </xf>
    <xf numFmtId="49" fontId="1" fillId="0" borderId="0" xfId="0" applyNumberFormat="1" applyFont="1" applyFill="1" applyBorder="1" applyAlignment="1">
      <alignment horizontal="right" wrapText="1"/>
    </xf>
    <xf numFmtId="0" fontId="1" fillId="0" borderId="0" xfId="0" applyFont="1" applyFill="1" applyBorder="1" applyAlignment="1">
      <alignment wrapText="1"/>
    </xf>
    <xf numFmtId="2" fontId="3" fillId="0" borderId="12" xfId="0" applyNumberFormat="1" applyFont="1" applyFill="1" applyBorder="1" applyAlignment="1">
      <alignment horizontal="right" wrapText="1"/>
    </xf>
    <xf numFmtId="0" fontId="0" fillId="0" borderId="0" xfId="0" applyFont="1" applyFill="1" applyAlignment="1">
      <alignment horizontal="center" wrapText="1"/>
    </xf>
    <xf numFmtId="0" fontId="0" fillId="0" borderId="0" xfId="0" applyFont="1" applyFill="1" applyAlignment="1">
      <alignment horizontal="right" wrapText="1"/>
    </xf>
    <xf numFmtId="49" fontId="7" fillId="0" borderId="11" xfId="0" applyNumberFormat="1" applyFont="1" applyFill="1" applyBorder="1" applyAlignment="1">
      <alignment horizontal="right" wrapText="1"/>
    </xf>
    <xf numFmtId="0" fontId="3" fillId="0" borderId="14" xfId="0" applyFont="1" applyFill="1" applyBorder="1" applyAlignment="1">
      <alignment horizontal="justify" wrapText="1"/>
    </xf>
    <xf numFmtId="0" fontId="1" fillId="0" borderId="15" xfId="0" applyFont="1" applyFill="1" applyBorder="1" applyAlignment="1">
      <alignment horizontal="justify" wrapText="1"/>
    </xf>
    <xf numFmtId="0" fontId="1" fillId="0" borderId="14" xfId="0" applyFont="1" applyFill="1" applyBorder="1" applyAlignment="1">
      <alignment horizontal="justify" wrapText="1"/>
    </xf>
    <xf numFmtId="0" fontId="3" fillId="0" borderId="15" xfId="0" applyFont="1" applyFill="1" applyBorder="1" applyAlignment="1">
      <alignment horizontal="justify" wrapText="1"/>
    </xf>
    <xf numFmtId="0" fontId="6" fillId="0" borderId="14" xfId="0" applyFont="1" applyFill="1" applyBorder="1" applyAlignment="1">
      <alignment horizontal="justify" wrapText="1"/>
    </xf>
    <xf numFmtId="169" fontId="6" fillId="0" borderId="11" xfId="70" applyFont="1" applyFill="1" applyBorder="1" applyAlignment="1">
      <alignment horizontal="right" wrapText="1"/>
    </xf>
    <xf numFmtId="169" fontId="6" fillId="0" borderId="11" xfId="70" applyFont="1" applyFill="1" applyBorder="1" applyAlignment="1">
      <alignment horizont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49" fontId="1"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0" xfId="0" applyFont="1" applyFill="1" applyBorder="1" applyAlignment="1">
      <alignment horizontal="center" wrapText="1"/>
    </xf>
    <xf numFmtId="0" fontId="0" fillId="0" borderId="0" xfId="0" applyFont="1" applyFill="1" applyAlignment="1">
      <alignment horizontal="center"/>
    </xf>
    <xf numFmtId="0" fontId="7" fillId="0" borderId="15" xfId="0" applyFont="1" applyFill="1" applyBorder="1" applyAlignment="1">
      <alignment horizontal="justify" wrapText="1"/>
    </xf>
    <xf numFmtId="0" fontId="7" fillId="0" borderId="14" xfId="0" applyFont="1" applyFill="1" applyBorder="1" applyAlignment="1">
      <alignment horizontal="justify" wrapText="1"/>
    </xf>
    <xf numFmtId="0" fontId="6" fillId="0" borderId="11" xfId="0" applyFont="1" applyFill="1" applyBorder="1" applyAlignment="1">
      <alignment horizontal="justify" wrapText="1"/>
    </xf>
    <xf numFmtId="0" fontId="8" fillId="0" borderId="14" xfId="0" applyFont="1" applyFill="1" applyBorder="1" applyAlignment="1">
      <alignment horizontal="justify" wrapText="1"/>
    </xf>
    <xf numFmtId="0" fontId="6" fillId="0" borderId="14" xfId="0" applyFont="1" applyFill="1" applyBorder="1" applyAlignment="1">
      <alignment horizontal="justify" wrapText="1"/>
    </xf>
    <xf numFmtId="0" fontId="8" fillId="0" borderId="14" xfId="0" applyFont="1" applyFill="1" applyBorder="1" applyAlignment="1">
      <alignment horizontal="justify" wrapText="1"/>
    </xf>
    <xf numFmtId="169" fontId="6" fillId="0" borderId="11" xfId="0" applyNumberFormat="1" applyFont="1" applyFill="1" applyBorder="1" applyAlignment="1">
      <alignment horizontal="right" wrapText="1"/>
    </xf>
    <xf numFmtId="2" fontId="0" fillId="0" borderId="0" xfId="0" applyNumberFormat="1" applyFont="1" applyFill="1" applyAlignment="1">
      <alignment wrapText="1"/>
    </xf>
    <xf numFmtId="2" fontId="0" fillId="0" borderId="0" xfId="0" applyNumberFormat="1" applyFill="1" applyAlignment="1">
      <alignment wrapText="1"/>
    </xf>
    <xf numFmtId="0" fontId="2" fillId="0" borderId="12" xfId="0" applyFont="1" applyFill="1" applyBorder="1" applyAlignment="1">
      <alignment/>
    </xf>
    <xf numFmtId="0" fontId="3" fillId="0" borderId="16" xfId="0" applyFont="1" applyFill="1" applyBorder="1" applyAlignment="1">
      <alignment wrapText="1"/>
    </xf>
    <xf numFmtId="49" fontId="3" fillId="0" borderId="13" xfId="0" applyNumberFormat="1" applyFont="1" applyFill="1" applyBorder="1" applyAlignment="1">
      <alignment horizontal="right"/>
    </xf>
    <xf numFmtId="49" fontId="3" fillId="0" borderId="13" xfId="0" applyNumberFormat="1" applyFont="1" applyFill="1" applyBorder="1" applyAlignment="1">
      <alignment/>
    </xf>
    <xf numFmtId="0" fontId="3" fillId="0" borderId="11" xfId="0" applyFont="1" applyFill="1" applyBorder="1" applyAlignment="1">
      <alignment/>
    </xf>
    <xf numFmtId="49" fontId="1" fillId="0" borderId="13" xfId="0" applyNumberFormat="1" applyFont="1" applyFill="1" applyBorder="1" applyAlignment="1">
      <alignment/>
    </xf>
    <xf numFmtId="49" fontId="7" fillId="0" borderId="11" xfId="0" applyNumberFormat="1" applyFont="1" applyFill="1" applyBorder="1" applyAlignment="1">
      <alignment horizontal="right"/>
    </xf>
    <xf numFmtId="0" fontId="3" fillId="0" borderId="14" xfId="0" applyFont="1" applyFill="1" applyBorder="1" applyAlignment="1">
      <alignment horizontal="center" wrapText="1"/>
    </xf>
    <xf numFmtId="49" fontId="3" fillId="0" borderId="13" xfId="0" applyNumberFormat="1" applyFont="1" applyFill="1" applyBorder="1" applyAlignment="1">
      <alignment horizontal="center"/>
    </xf>
    <xf numFmtId="0" fontId="3" fillId="0" borderId="13" xfId="0" applyFont="1" applyFill="1" applyBorder="1" applyAlignment="1">
      <alignment wrapText="1"/>
    </xf>
    <xf numFmtId="0" fontId="3" fillId="0" borderId="14" xfId="0" applyFont="1" applyFill="1" applyBorder="1" applyAlignment="1">
      <alignment wrapText="1"/>
    </xf>
    <xf numFmtId="49" fontId="3" fillId="0" borderId="12" xfId="0" applyNumberFormat="1" applyFont="1" applyFill="1" applyBorder="1" applyAlignment="1">
      <alignment horizontal="center"/>
    </xf>
    <xf numFmtId="49" fontId="3" fillId="0" borderId="12" xfId="0" applyNumberFormat="1" applyFont="1" applyFill="1" applyBorder="1" applyAlignment="1">
      <alignment horizontal="right"/>
    </xf>
    <xf numFmtId="0" fontId="3" fillId="0" borderId="13" xfId="0" applyFont="1" applyFill="1" applyBorder="1" applyAlignment="1">
      <alignment/>
    </xf>
    <xf numFmtId="0" fontId="3" fillId="0" borderId="11" xfId="0" applyFont="1" applyFill="1" applyBorder="1" applyAlignment="1">
      <alignment horizontal="center" wrapText="1"/>
    </xf>
    <xf numFmtId="0" fontId="1" fillId="0" borderId="0" xfId="0" applyFont="1" applyFill="1" applyAlignment="1">
      <alignment horizontal="right" wrapText="1"/>
    </xf>
    <xf numFmtId="0" fontId="1" fillId="0" borderId="0" xfId="0" applyFont="1" applyAlignment="1">
      <alignment horizontal="right" wrapText="1"/>
    </xf>
    <xf numFmtId="0" fontId="1" fillId="0" borderId="0" xfId="0" applyFont="1" applyFill="1" applyAlignment="1">
      <alignment horizontal="left" wrapText="1"/>
    </xf>
    <xf numFmtId="2" fontId="3" fillId="0" borderId="12" xfId="0" applyNumberFormat="1" applyFont="1" applyFill="1" applyBorder="1" applyAlignment="1">
      <alignment/>
    </xf>
    <xf numFmtId="0" fontId="9" fillId="0" borderId="11" xfId="0" applyFont="1" applyFill="1" applyBorder="1" applyAlignment="1">
      <alignment wrapText="1"/>
    </xf>
    <xf numFmtId="0" fontId="0" fillId="0" borderId="0" xfId="0" applyFont="1" applyAlignment="1">
      <alignment/>
    </xf>
    <xf numFmtId="0" fontId="1" fillId="0" borderId="11" xfId="0" applyFont="1" applyBorder="1" applyAlignment="1">
      <alignment/>
    </xf>
    <xf numFmtId="0" fontId="0" fillId="0" borderId="0" xfId="0" applyAlignment="1">
      <alignment/>
    </xf>
    <xf numFmtId="0" fontId="10" fillId="0" borderId="12" xfId="0" applyFont="1" applyFill="1" applyBorder="1" applyAlignment="1">
      <alignment horizontal="right"/>
    </xf>
    <xf numFmtId="0" fontId="11" fillId="0" borderId="16" xfId="0" applyFont="1" applyFill="1" applyBorder="1" applyAlignment="1">
      <alignment horizontal="center"/>
    </xf>
    <xf numFmtId="2" fontId="11" fillId="0" borderId="11" xfId="0" applyNumberFormat="1" applyFont="1" applyFill="1" applyBorder="1" applyAlignment="1">
      <alignment horizontal="right" wrapText="1"/>
    </xf>
    <xf numFmtId="49" fontId="11" fillId="0" borderId="11" xfId="0" applyNumberFormat="1" applyFont="1" applyFill="1" applyBorder="1" applyAlignment="1">
      <alignment horizontal="right"/>
    </xf>
    <xf numFmtId="0" fontId="11" fillId="0" borderId="14" xfId="0" applyFont="1" applyFill="1" applyBorder="1" applyAlignment="1">
      <alignment/>
    </xf>
    <xf numFmtId="49" fontId="10" fillId="0" borderId="13" xfId="0" applyNumberFormat="1" applyFont="1" applyFill="1" applyBorder="1" applyAlignment="1">
      <alignment horizontal="right"/>
    </xf>
    <xf numFmtId="0" fontId="10" fillId="0" borderId="15" xfId="0" applyFont="1" applyFill="1" applyBorder="1" applyAlignment="1">
      <alignment wrapText="1"/>
    </xf>
    <xf numFmtId="2" fontId="10" fillId="0" borderId="11" xfId="0" applyNumberFormat="1" applyFont="1" applyFill="1" applyBorder="1" applyAlignment="1">
      <alignment horizontal="right" wrapText="1"/>
    </xf>
    <xf numFmtId="2" fontId="10" fillId="0" borderId="11" xfId="0" applyNumberFormat="1" applyFont="1" applyFill="1" applyBorder="1" applyAlignment="1">
      <alignment wrapText="1"/>
    </xf>
    <xf numFmtId="0" fontId="10" fillId="0" borderId="14" xfId="0" applyFont="1" applyFill="1" applyBorder="1" applyAlignment="1">
      <alignment wrapText="1"/>
    </xf>
    <xf numFmtId="49" fontId="10" fillId="0" borderId="11" xfId="0" applyNumberFormat="1" applyFont="1" applyFill="1" applyBorder="1" applyAlignment="1">
      <alignment horizontal="right"/>
    </xf>
    <xf numFmtId="0" fontId="10" fillId="0" borderId="14" xfId="0" applyFont="1" applyFill="1" applyBorder="1" applyAlignment="1">
      <alignment/>
    </xf>
    <xf numFmtId="0" fontId="10" fillId="0" borderId="15" xfId="0" applyFont="1" applyFill="1" applyBorder="1" applyAlignment="1">
      <alignment/>
    </xf>
    <xf numFmtId="179" fontId="11" fillId="0" borderId="11" xfId="0" applyNumberFormat="1" applyFont="1" applyFill="1" applyBorder="1" applyAlignment="1">
      <alignment horizontal="right" wrapText="1"/>
    </xf>
    <xf numFmtId="179" fontId="10" fillId="0" borderId="11" xfId="0" applyNumberFormat="1" applyFont="1" applyFill="1" applyBorder="1" applyAlignment="1">
      <alignment horizontal="right" wrapText="1"/>
    </xf>
    <xf numFmtId="0" fontId="11" fillId="0" borderId="11" xfId="0" applyFont="1" applyFill="1" applyBorder="1" applyAlignment="1">
      <alignment horizontal="right" wrapText="1"/>
    </xf>
    <xf numFmtId="0" fontId="11" fillId="0" borderId="14" xfId="0" applyFont="1" applyFill="1" applyBorder="1" applyAlignment="1">
      <alignment wrapText="1"/>
    </xf>
    <xf numFmtId="0" fontId="2" fillId="0" borderId="0" xfId="0" applyFont="1" applyFill="1" applyAlignment="1">
      <alignment/>
    </xf>
    <xf numFmtId="0" fontId="1" fillId="0" borderId="11" xfId="0" applyFont="1" applyFill="1" applyBorder="1" applyAlignment="1">
      <alignment horizontal="center"/>
    </xf>
    <xf numFmtId="0" fontId="0" fillId="0" borderId="0" xfId="0" applyAlignment="1">
      <alignment horizontal="center" wrapText="1"/>
    </xf>
    <xf numFmtId="0" fontId="2" fillId="0" borderId="12" xfId="0" applyFont="1" applyFill="1" applyBorder="1" applyAlignment="1">
      <alignment horizontal="center"/>
    </xf>
    <xf numFmtId="0" fontId="0" fillId="0" borderId="0" xfId="0" applyAlignment="1">
      <alignment horizontal="center"/>
    </xf>
    <xf numFmtId="49" fontId="3" fillId="0" borderId="11" xfId="0" applyNumberFormat="1" applyFont="1" applyFill="1" applyBorder="1" applyAlignment="1">
      <alignment horizontal="center" wrapText="1"/>
    </xf>
    <xf numFmtId="49" fontId="1" fillId="0" borderId="0" xfId="0" applyNumberFormat="1" applyFont="1" applyFill="1" applyBorder="1" applyAlignment="1">
      <alignment horizontal="center" wrapText="1"/>
    </xf>
    <xf numFmtId="0" fontId="3" fillId="0" borderId="13" xfId="0" applyFont="1" applyFill="1" applyBorder="1" applyAlignment="1">
      <alignment horizontal="left" wrapText="1"/>
    </xf>
    <xf numFmtId="0" fontId="9" fillId="0" borderId="14" xfId="0" applyFont="1" applyFill="1" applyBorder="1" applyAlignment="1">
      <alignment wrapText="1"/>
    </xf>
    <xf numFmtId="0" fontId="10" fillId="0" borderId="14" xfId="0" applyFont="1" applyFill="1" applyBorder="1" applyAlignment="1">
      <alignment horizontal="justify" wrapText="1"/>
    </xf>
    <xf numFmtId="0" fontId="1" fillId="0" borderId="0" xfId="0" applyFont="1" applyAlignment="1">
      <alignment horizontal="left" wrapText="1"/>
    </xf>
    <xf numFmtId="2" fontId="3" fillId="0" borderId="11" xfId="0" applyNumberFormat="1" applyFont="1" applyFill="1" applyBorder="1" applyAlignment="1">
      <alignment horizontal="right"/>
    </xf>
    <xf numFmtId="2" fontId="3" fillId="0" borderId="13" xfId="0" applyNumberFormat="1" applyFont="1" applyFill="1" applyBorder="1" applyAlignment="1">
      <alignment/>
    </xf>
    <xf numFmtId="2" fontId="1" fillId="0" borderId="11" xfId="0" applyNumberFormat="1" applyFont="1" applyFill="1" applyBorder="1" applyAlignment="1">
      <alignment horizontal="right"/>
    </xf>
    <xf numFmtId="2" fontId="1" fillId="0" borderId="13" xfId="0" applyNumberFormat="1" applyFont="1" applyFill="1" applyBorder="1" applyAlignment="1">
      <alignment horizontal="right"/>
    </xf>
    <xf numFmtId="2" fontId="3" fillId="0" borderId="13" xfId="0" applyNumberFormat="1" applyFont="1" applyFill="1" applyBorder="1" applyAlignment="1">
      <alignment horizontal="right"/>
    </xf>
    <xf numFmtId="2" fontId="1" fillId="0" borderId="11" xfId="0" applyNumberFormat="1" applyFont="1" applyFill="1" applyBorder="1" applyAlignment="1" applyProtection="1">
      <alignment horizontal="right"/>
      <protection locked="0"/>
    </xf>
    <xf numFmtId="2" fontId="1" fillId="0" borderId="11" xfId="0" applyNumberFormat="1" applyFont="1" applyFill="1" applyBorder="1" applyAlignment="1">
      <alignment horizontal="right" wrapText="1"/>
    </xf>
    <xf numFmtId="2" fontId="1" fillId="0" borderId="13" xfId="0" applyNumberFormat="1" applyFont="1" applyFill="1" applyBorder="1" applyAlignment="1">
      <alignment horizontal="right" wrapText="1"/>
    </xf>
    <xf numFmtId="2" fontId="1" fillId="0" borderId="13" xfId="0" applyNumberFormat="1" applyFont="1" applyFill="1" applyBorder="1" applyAlignment="1" applyProtection="1">
      <alignment horizontal="right"/>
      <protection locked="0"/>
    </xf>
    <xf numFmtId="2" fontId="1" fillId="0" borderId="11" xfId="0" applyNumberFormat="1" applyFont="1" applyFill="1" applyBorder="1" applyAlignment="1">
      <alignment/>
    </xf>
    <xf numFmtId="2" fontId="3" fillId="0" borderId="13" xfId="0" applyNumberFormat="1" applyFont="1" applyFill="1" applyBorder="1" applyAlignment="1" applyProtection="1">
      <alignment horizontal="right"/>
      <protection locked="0"/>
    </xf>
    <xf numFmtId="2" fontId="3" fillId="0" borderId="11" xfId="0" applyNumberFormat="1" applyFont="1" applyFill="1" applyBorder="1" applyAlignment="1">
      <alignment/>
    </xf>
    <xf numFmtId="2" fontId="3" fillId="0" borderId="12" xfId="0" applyNumberFormat="1" applyFont="1" applyFill="1" applyBorder="1" applyAlignment="1">
      <alignment horizontal="right"/>
    </xf>
    <xf numFmtId="2" fontId="1" fillId="0" borderId="12" xfId="0" applyNumberFormat="1" applyFont="1" applyFill="1" applyBorder="1" applyAlignment="1">
      <alignment horizontal="right"/>
    </xf>
    <xf numFmtId="2" fontId="1" fillId="0" borderId="0" xfId="0" applyNumberFormat="1" applyFont="1" applyAlignment="1">
      <alignment horizontal="left" wrapText="1"/>
    </xf>
    <xf numFmtId="2" fontId="3" fillId="0" borderId="11" xfId="0" applyNumberFormat="1" applyFont="1" applyFill="1" applyBorder="1" applyAlignment="1">
      <alignment/>
    </xf>
    <xf numFmtId="2" fontId="3" fillId="0" borderId="11" xfId="0" applyNumberFormat="1" applyFont="1" applyFill="1" applyBorder="1" applyAlignment="1" applyProtection="1">
      <alignment horizontal="right"/>
      <protection locked="0"/>
    </xf>
    <xf numFmtId="2" fontId="0" fillId="0" borderId="0" xfId="0" applyNumberFormat="1" applyFont="1" applyAlignment="1">
      <alignment/>
    </xf>
    <xf numFmtId="0" fontId="1" fillId="0" borderId="11" xfId="0" applyFont="1" applyFill="1" applyBorder="1" applyAlignment="1">
      <alignment horizontal="justify" wrapText="1"/>
    </xf>
    <xf numFmtId="49" fontId="1" fillId="34" borderId="11" xfId="0" applyNumberFormat="1" applyFont="1" applyFill="1" applyBorder="1" applyAlignment="1">
      <alignment horizontal="right"/>
    </xf>
    <xf numFmtId="49" fontId="1" fillId="34" borderId="11" xfId="0" applyNumberFormat="1" applyFont="1" applyFill="1" applyBorder="1" applyAlignment="1">
      <alignment horizontal="center"/>
    </xf>
    <xf numFmtId="0" fontId="1" fillId="34" borderId="14" xfId="0" applyFont="1" applyFill="1" applyBorder="1" applyAlignment="1">
      <alignment horizontal="justify" wrapText="1"/>
    </xf>
    <xf numFmtId="2" fontId="1" fillId="34" borderId="11" xfId="0" applyNumberFormat="1" applyFont="1" applyFill="1" applyBorder="1" applyAlignment="1" applyProtection="1">
      <alignment horizontal="right"/>
      <protection locked="0"/>
    </xf>
    <xf numFmtId="169" fontId="13" fillId="0" borderId="11" xfId="70" applyFont="1" applyFill="1" applyBorder="1" applyAlignment="1">
      <alignment horizontal="center" wrapText="1"/>
    </xf>
    <xf numFmtId="1" fontId="15" fillId="0" borderId="1" xfId="34" applyNumberFormat="1" applyFont="1" applyProtection="1">
      <alignment horizontal="center" vertical="top" shrinkToFit="1"/>
      <protection/>
    </xf>
    <xf numFmtId="4" fontId="15" fillId="0" borderId="1" xfId="41" applyFont="1" applyFill="1" applyProtection="1">
      <alignment horizontal="right" vertical="top" shrinkToFit="1"/>
      <protection/>
    </xf>
    <xf numFmtId="1" fontId="14" fillId="0" borderId="1" xfId="34" applyNumberFormat="1" applyFont="1" applyProtection="1">
      <alignment horizontal="center" vertical="top" shrinkToFit="1"/>
      <protection/>
    </xf>
    <xf numFmtId="4" fontId="14" fillId="0" borderId="1" xfId="41" applyFont="1" applyFill="1" applyProtection="1">
      <alignment horizontal="right" vertical="top" shrinkToFit="1"/>
      <protection/>
    </xf>
    <xf numFmtId="0" fontId="0" fillId="0" borderId="0" xfId="0" applyAlignment="1">
      <alignment horizontal="left"/>
    </xf>
    <xf numFmtId="0" fontId="15" fillId="0" borderId="1" xfId="40" applyNumberFormat="1" applyFont="1" applyAlignment="1" applyProtection="1">
      <alignment horizontal="left" vertical="top" wrapText="1"/>
      <protection/>
    </xf>
    <xf numFmtId="0" fontId="14" fillId="0" borderId="1" xfId="40" applyNumberFormat="1" applyFont="1" applyAlignment="1" applyProtection="1">
      <alignment horizontal="left" vertical="top" wrapText="1"/>
      <protection/>
    </xf>
    <xf numFmtId="0" fontId="14" fillId="0" borderId="1" xfId="40" applyNumberFormat="1" applyFont="1" applyAlignment="1" applyProtection="1">
      <alignment vertical="top" wrapText="1"/>
      <protection/>
    </xf>
    <xf numFmtId="0" fontId="15" fillId="0" borderId="1" xfId="40" applyNumberFormat="1" applyFont="1" applyAlignment="1" applyProtection="1">
      <alignment horizontal="left" wrapText="1"/>
      <protection/>
    </xf>
    <xf numFmtId="0" fontId="14" fillId="0" borderId="11" xfId="39" applyFont="1" applyFill="1" applyBorder="1" applyProtection="1">
      <alignment horizontal="center" vertical="center" wrapText="1"/>
      <protection locked="0"/>
    </xf>
    <xf numFmtId="49" fontId="0" fillId="0" borderId="11" xfId="0" applyNumberFormat="1" applyFont="1" applyFill="1" applyBorder="1" applyAlignment="1">
      <alignment horizontal="center"/>
    </xf>
    <xf numFmtId="49" fontId="0" fillId="0" borderId="11" xfId="0" applyNumberFormat="1" applyFont="1" applyFill="1" applyBorder="1" applyAlignment="1">
      <alignment horizontal="right"/>
    </xf>
    <xf numFmtId="0" fontId="0" fillId="0" borderId="15" xfId="0" applyFont="1" applyFill="1" applyBorder="1" applyAlignment="1">
      <alignment horizontal="justify" wrapText="1"/>
    </xf>
    <xf numFmtId="0" fontId="0" fillId="0" borderId="14" xfId="0" applyFont="1" applyFill="1" applyBorder="1" applyAlignment="1">
      <alignment horizontal="justify" wrapText="1"/>
    </xf>
    <xf numFmtId="0" fontId="15" fillId="0" borderId="1" xfId="35" applyFont="1" applyProtection="1">
      <alignment horizontal="center" vertical="center" wrapText="1"/>
      <protection locked="0"/>
    </xf>
    <xf numFmtId="0" fontId="15" fillId="0" borderId="1" xfId="33" applyFont="1" applyAlignment="1" applyProtection="1">
      <alignment horizontal="center" vertical="center" wrapText="1"/>
      <protection locked="0"/>
    </xf>
    <xf numFmtId="4" fontId="15" fillId="0" borderId="17" xfId="39" applyNumberFormat="1" applyFont="1" applyFill="1" applyBorder="1" applyProtection="1">
      <alignment horizontal="center" vertical="center" wrapText="1"/>
      <protection locked="0"/>
    </xf>
    <xf numFmtId="0" fontId="16" fillId="0" borderId="11" xfId="0" applyFont="1" applyFill="1" applyBorder="1" applyAlignment="1">
      <alignment wrapText="1"/>
    </xf>
    <xf numFmtId="0" fontId="16" fillId="0" borderId="14" xfId="0" applyFont="1" applyFill="1" applyBorder="1" applyAlignment="1">
      <alignment wrapText="1"/>
    </xf>
    <xf numFmtId="0" fontId="1" fillId="0" borderId="11" xfId="0" applyFont="1" applyBorder="1" applyAlignment="1">
      <alignment horizontal="center"/>
    </xf>
    <xf numFmtId="0" fontId="1" fillId="0" borderId="11" xfId="0" applyFont="1" applyBorder="1" applyAlignment="1">
      <alignment wrapText="1"/>
    </xf>
    <xf numFmtId="0" fontId="0" fillId="0" borderId="11" xfId="0" applyFont="1" applyFill="1" applyBorder="1" applyAlignment="1">
      <alignment horizontal="right"/>
    </xf>
    <xf numFmtId="0" fontId="0" fillId="0" borderId="11" xfId="0" applyFont="1" applyBorder="1" applyAlignment="1">
      <alignment horizontal="center"/>
    </xf>
    <xf numFmtId="0" fontId="0" fillId="0" borderId="11" xfId="0" applyFont="1" applyBorder="1" applyAlignment="1">
      <alignment wrapText="1"/>
    </xf>
    <xf numFmtId="0" fontId="17" fillId="0" borderId="14" xfId="0" applyFont="1" applyFill="1" applyBorder="1" applyAlignment="1">
      <alignment horizontal="justify" wrapText="1"/>
    </xf>
    <xf numFmtId="0" fontId="11" fillId="0" borderId="15" xfId="0" applyFont="1" applyFill="1" applyBorder="1" applyAlignment="1">
      <alignment horizontal="justify" wrapText="1"/>
    </xf>
    <xf numFmtId="0" fontId="10" fillId="0" borderId="15" xfId="0" applyFont="1" applyFill="1" applyBorder="1" applyAlignment="1">
      <alignment horizontal="justify" wrapText="1"/>
    </xf>
    <xf numFmtId="1" fontId="14" fillId="0" borderId="1" xfId="34" applyNumberFormat="1" applyFont="1" applyFill="1" applyProtection="1">
      <alignment horizontal="center" vertical="top" shrinkToFit="1"/>
      <protection/>
    </xf>
    <xf numFmtId="0" fontId="14" fillId="0" borderId="1" xfId="40" applyNumberFormat="1" applyFont="1" applyFill="1" applyAlignment="1" applyProtection="1">
      <alignment horizontal="left" vertical="top" wrapText="1"/>
      <protection/>
    </xf>
    <xf numFmtId="49" fontId="14" fillId="0" borderId="1" xfId="34" applyNumberFormat="1" applyFont="1" applyProtection="1">
      <alignment horizontal="center" vertical="top" shrinkToFit="1"/>
      <protection/>
    </xf>
    <xf numFmtId="4" fontId="14" fillId="0" borderId="18" xfId="41" applyFont="1" applyFill="1" applyBorder="1" applyProtection="1">
      <alignment horizontal="right" vertical="top" shrinkToFit="1"/>
      <protection/>
    </xf>
    <xf numFmtId="1" fontId="14" fillId="0" borderId="19" xfId="34" applyNumberFormat="1" applyFont="1" applyBorder="1" applyProtection="1">
      <alignment horizontal="center" vertical="top" shrinkToFit="1"/>
      <protection/>
    </xf>
    <xf numFmtId="0" fontId="14" fillId="0" borderId="19" xfId="40" applyNumberFormat="1" applyFont="1" applyBorder="1" applyAlignment="1" applyProtection="1">
      <alignment horizontal="left" vertical="top" wrapText="1"/>
      <protection/>
    </xf>
    <xf numFmtId="0" fontId="0" fillId="0" borderId="11" xfId="0" applyFont="1" applyFill="1" applyBorder="1" applyAlignment="1">
      <alignment horizontal="justify" wrapText="1"/>
    </xf>
    <xf numFmtId="4" fontId="14" fillId="0" borderId="20" xfId="41" applyFont="1" applyFill="1" applyBorder="1" applyProtection="1">
      <alignment horizontal="right" vertical="top" shrinkToFit="1"/>
      <protection/>
    </xf>
    <xf numFmtId="4" fontId="14" fillId="0" borderId="19" xfId="41" applyFont="1" applyFill="1" applyBorder="1" applyProtection="1">
      <alignment horizontal="right" vertical="top" shrinkToFit="1"/>
      <protection/>
    </xf>
    <xf numFmtId="4" fontId="14" fillId="0" borderId="11" xfId="41" applyFont="1" applyFill="1" applyBorder="1" applyProtection="1">
      <alignment horizontal="right" vertical="top" shrinkToFit="1"/>
      <protection/>
    </xf>
    <xf numFmtId="169" fontId="17" fillId="0" borderId="11" xfId="70" applyFont="1" applyFill="1" applyBorder="1" applyAlignment="1">
      <alignment horizontal="right" wrapText="1"/>
    </xf>
    <xf numFmtId="0" fontId="18" fillId="0" borderId="15" xfId="0" applyFont="1" applyFill="1" applyBorder="1" applyAlignment="1">
      <alignment horizontal="justify" wrapText="1"/>
    </xf>
    <xf numFmtId="49" fontId="2" fillId="0" borderId="11" xfId="0" applyNumberFormat="1" applyFont="1" applyFill="1" applyBorder="1" applyAlignment="1">
      <alignment horizontal="center"/>
    </xf>
    <xf numFmtId="49" fontId="2" fillId="0" borderId="11" xfId="0" applyNumberFormat="1" applyFont="1" applyFill="1" applyBorder="1" applyAlignment="1">
      <alignment horizontal="right"/>
    </xf>
    <xf numFmtId="0" fontId="2" fillId="0" borderId="15" xfId="0" applyFont="1" applyFill="1" applyBorder="1" applyAlignment="1">
      <alignment horizontal="justify" wrapText="1"/>
    </xf>
    <xf numFmtId="4" fontId="15" fillId="0" borderId="1" xfId="41" applyFont="1" applyFill="1" applyProtection="1">
      <alignment horizontal="right" vertical="top" shrinkToFit="1"/>
      <protection/>
    </xf>
    <xf numFmtId="2" fontId="1" fillId="0" borderId="21" xfId="0" applyNumberFormat="1" applyFont="1" applyFill="1" applyBorder="1" applyAlignment="1" applyProtection="1">
      <alignment horizontal="right"/>
      <protection locked="0"/>
    </xf>
    <xf numFmtId="0" fontId="0" fillId="0" borderId="11" xfId="0" applyFont="1" applyFill="1" applyBorder="1" applyAlignment="1">
      <alignment horizontal="center"/>
    </xf>
    <xf numFmtId="2" fontId="1" fillId="0" borderId="21" xfId="0" applyNumberFormat="1" applyFont="1" applyFill="1" applyBorder="1" applyAlignment="1">
      <alignment horizontal="right"/>
    </xf>
    <xf numFmtId="0" fontId="0" fillId="0" borderId="14" xfId="0" applyFont="1" applyFill="1" applyBorder="1" applyAlignment="1">
      <alignment horizontal="justify" wrapText="1"/>
    </xf>
    <xf numFmtId="49" fontId="0" fillId="0" borderId="13" xfId="0" applyNumberFormat="1" applyFont="1" applyFill="1" applyBorder="1" applyAlignment="1">
      <alignment horizontal="center"/>
    </xf>
    <xf numFmtId="49" fontId="0" fillId="0" borderId="13" xfId="0" applyNumberFormat="1" applyFont="1" applyFill="1" applyBorder="1" applyAlignment="1">
      <alignment horizontal="right"/>
    </xf>
    <xf numFmtId="1" fontId="15" fillId="0" borderId="19" xfId="34" applyNumberFormat="1" applyFont="1" applyBorder="1" applyProtection="1">
      <alignment horizontal="center" vertical="top" shrinkToFit="1"/>
      <protection/>
    </xf>
    <xf numFmtId="0" fontId="15" fillId="0" borderId="19" xfId="40" applyNumberFormat="1" applyFont="1" applyBorder="1" applyAlignment="1" applyProtection="1">
      <alignment horizontal="left" vertical="top" wrapText="1"/>
      <protection/>
    </xf>
    <xf numFmtId="4" fontId="15" fillId="0" borderId="19" xfId="41" applyFont="1" applyFill="1" applyBorder="1" applyProtection="1">
      <alignment horizontal="right" vertical="top" shrinkToFit="1"/>
      <protection/>
    </xf>
    <xf numFmtId="0" fontId="10" fillId="0" borderId="11" xfId="0" applyFont="1" applyFill="1" applyBorder="1" applyAlignment="1">
      <alignment/>
    </xf>
    <xf numFmtId="2" fontId="1" fillId="0" borderId="0" xfId="0" applyNumberFormat="1" applyFont="1" applyFill="1" applyBorder="1" applyAlignment="1" applyProtection="1">
      <alignment horizontal="right"/>
      <protection locked="0"/>
    </xf>
    <xf numFmtId="179" fontId="1" fillId="0" borderId="11" xfId="0" applyNumberFormat="1" applyFont="1" applyFill="1" applyBorder="1" applyAlignment="1" applyProtection="1">
      <alignment horizontal="right"/>
      <protection locked="0"/>
    </xf>
    <xf numFmtId="2" fontId="1" fillId="0" borderId="22" xfId="0" applyNumberFormat="1" applyFont="1" applyFill="1" applyBorder="1" applyAlignment="1" applyProtection="1">
      <alignment horizontal="right"/>
      <protection locked="0"/>
    </xf>
    <xf numFmtId="182" fontId="14" fillId="0" borderId="1" xfId="41" applyNumberFormat="1" applyFont="1" applyFill="1" applyProtection="1">
      <alignment horizontal="right" vertical="top" shrinkToFit="1"/>
      <protection/>
    </xf>
    <xf numFmtId="4" fontId="14" fillId="0" borderId="1" xfId="41" applyNumberFormat="1" applyFont="1" applyFill="1" applyProtection="1">
      <alignment horizontal="right" vertical="top" shrinkToFit="1"/>
      <protection/>
    </xf>
    <xf numFmtId="1" fontId="14" fillId="0" borderId="1" xfId="34" applyNumberFormat="1" applyFont="1" applyAlignment="1" applyProtection="1">
      <alignment horizontal="right" shrinkToFit="1"/>
      <protection/>
    </xf>
    <xf numFmtId="0" fontId="0" fillId="0" borderId="0" xfId="0" applyAlignment="1">
      <alignment horizontal="right"/>
    </xf>
    <xf numFmtId="0" fontId="15" fillId="0" borderId="1" xfId="36" applyFont="1" applyAlignment="1" applyProtection="1">
      <alignment horizontal="right" wrapText="1"/>
      <protection locked="0"/>
    </xf>
    <xf numFmtId="1" fontId="15" fillId="0" borderId="1" xfId="34" applyNumberFormat="1" applyFont="1" applyAlignment="1" applyProtection="1">
      <alignment horizontal="right" shrinkToFit="1"/>
      <protection/>
    </xf>
    <xf numFmtId="1" fontId="15" fillId="0" borderId="19" xfId="34" applyNumberFormat="1" applyFont="1" applyBorder="1" applyAlignment="1" applyProtection="1">
      <alignment horizontal="right" shrinkToFit="1"/>
      <protection/>
    </xf>
    <xf numFmtId="1" fontId="14" fillId="0" borderId="19" xfId="34" applyNumberFormat="1" applyFont="1" applyBorder="1" applyAlignment="1" applyProtection="1">
      <alignment horizontal="right" shrinkToFit="1"/>
      <protection/>
    </xf>
    <xf numFmtId="1" fontId="14" fillId="0" borderId="1" xfId="34" applyNumberFormat="1" applyFont="1" applyFill="1" applyAlignment="1" applyProtection="1">
      <alignment horizontal="right" shrinkToFit="1"/>
      <protection/>
    </xf>
    <xf numFmtId="0" fontId="0" fillId="0" borderId="11" xfId="0" applyFont="1" applyBorder="1" applyAlignment="1">
      <alignment horizontal="right"/>
    </xf>
    <xf numFmtId="4" fontId="14" fillId="35" borderId="1" xfId="41" applyFont="1" applyFill="1" applyProtection="1">
      <alignment horizontal="right" vertical="top" shrinkToFit="1"/>
      <protection/>
    </xf>
    <xf numFmtId="2" fontId="10" fillId="0" borderId="11" xfId="0" applyNumberFormat="1" applyFont="1" applyFill="1" applyBorder="1" applyAlignment="1" applyProtection="1">
      <alignment horizontal="center"/>
      <protection locked="0"/>
    </xf>
    <xf numFmtId="2" fontId="10" fillId="0" borderId="11" xfId="0" applyNumberFormat="1" applyFont="1" applyFill="1" applyBorder="1" applyAlignment="1" applyProtection="1">
      <alignment horizontal="center" wrapText="1"/>
      <protection locked="0"/>
    </xf>
    <xf numFmtId="0" fontId="12" fillId="0" borderId="0" xfId="0" applyFont="1" applyFill="1" applyAlignment="1">
      <alignment horizontal="center" wrapText="1"/>
    </xf>
    <xf numFmtId="0" fontId="12" fillId="0" borderId="23" xfId="0" applyFont="1" applyFill="1" applyBorder="1" applyAlignment="1">
      <alignment horizontal="center" wrapText="1"/>
    </xf>
    <xf numFmtId="0" fontId="1" fillId="0" borderId="0" xfId="0" applyFont="1" applyAlignment="1">
      <alignment horizontal="center" wrapText="1"/>
    </xf>
    <xf numFmtId="0" fontId="1" fillId="0" borderId="0" xfId="0" applyFont="1" applyFill="1" applyAlignment="1">
      <alignment horizontal="right" wrapText="1"/>
    </xf>
    <xf numFmtId="0" fontId="10" fillId="0" borderId="11" xfId="0" applyFont="1" applyFill="1" applyBorder="1" applyAlignment="1">
      <alignment horizontal="right"/>
    </xf>
    <xf numFmtId="0" fontId="10" fillId="0" borderId="11" xfId="0" applyFont="1" applyBorder="1" applyAlignment="1">
      <alignment horizontal="right"/>
    </xf>
    <xf numFmtId="0" fontId="10" fillId="0" borderId="11" xfId="0" applyFont="1" applyFill="1" applyBorder="1" applyAlignment="1">
      <alignment horizontal="center"/>
    </xf>
    <xf numFmtId="0" fontId="10" fillId="0" borderId="11" xfId="0" applyFont="1" applyBorder="1" applyAlignment="1">
      <alignment/>
    </xf>
    <xf numFmtId="2" fontId="1" fillId="0" borderId="0" xfId="0" applyNumberFormat="1" applyFont="1" applyAlignment="1">
      <alignment horizontal="center" wrapText="1"/>
    </xf>
    <xf numFmtId="0" fontId="1" fillId="0" borderId="13" xfId="0" applyFont="1" applyFill="1" applyBorder="1" applyAlignment="1">
      <alignment horizontal="center"/>
    </xf>
    <xf numFmtId="0" fontId="0" fillId="0" borderId="21" xfId="0" applyBorder="1" applyAlignment="1">
      <alignment horizontal="center"/>
    </xf>
    <xf numFmtId="0" fontId="0" fillId="0" borderId="12" xfId="0" applyBorder="1" applyAlignment="1">
      <alignment horizontal="center"/>
    </xf>
    <xf numFmtId="0" fontId="1" fillId="0" borderId="11" xfId="0" applyFont="1" applyFill="1" applyBorder="1" applyAlignment="1">
      <alignment horizontal="center"/>
    </xf>
    <xf numFmtId="0" fontId="0" fillId="0" borderId="11" xfId="0" applyBorder="1" applyAlignment="1">
      <alignment/>
    </xf>
    <xf numFmtId="0" fontId="1" fillId="0" borderId="11" xfId="0" applyFont="1" applyFill="1" applyBorder="1" applyAlignment="1">
      <alignment horizontal="center" wrapText="1"/>
    </xf>
    <xf numFmtId="0" fontId="0" fillId="0" borderId="11" xfId="0" applyBorder="1" applyAlignment="1">
      <alignment wrapText="1"/>
    </xf>
    <xf numFmtId="2" fontId="1" fillId="0" borderId="11" xfId="0" applyNumberFormat="1" applyFont="1" applyFill="1" applyBorder="1" applyAlignment="1">
      <alignment horizontal="center" wrapText="1"/>
    </xf>
    <xf numFmtId="2" fontId="0" fillId="0" borderId="11" xfId="0" applyNumberFormat="1" applyFont="1" applyFill="1" applyBorder="1" applyAlignment="1">
      <alignment/>
    </xf>
    <xf numFmtId="0" fontId="2" fillId="0" borderId="0" xfId="0" applyFont="1" applyFill="1" applyAlignment="1">
      <alignment horizontal="center" wrapText="1"/>
    </xf>
    <xf numFmtId="0" fontId="2" fillId="0" borderId="23" xfId="0" applyFont="1" applyFill="1" applyBorder="1" applyAlignment="1">
      <alignment horizontal="center" wrapText="1"/>
    </xf>
    <xf numFmtId="2" fontId="1" fillId="0" borderId="11" xfId="0" applyNumberFormat="1" applyFont="1" applyFill="1" applyBorder="1" applyAlignment="1">
      <alignment horizontal="center" vertical="center"/>
    </xf>
    <xf numFmtId="0" fontId="0" fillId="0" borderId="11" xfId="0" applyFont="1" applyFill="1" applyBorder="1" applyAlignment="1">
      <alignment/>
    </xf>
    <xf numFmtId="0" fontId="1" fillId="0" borderId="11" xfId="0" applyFont="1" applyFill="1" applyBorder="1" applyAlignment="1">
      <alignment horizontal="center" vertical="center"/>
    </xf>
    <xf numFmtId="0" fontId="0" fillId="0" borderId="11" xfId="0" applyBorder="1" applyAlignment="1">
      <alignment horizontal="center"/>
    </xf>
    <xf numFmtId="0" fontId="1" fillId="0" borderId="0" xfId="0" applyFont="1" applyFill="1" applyAlignment="1">
      <alignment horizontal="center" wrapText="1"/>
    </xf>
    <xf numFmtId="0" fontId="14" fillId="0" borderId="1" xfId="35" applyNumberFormat="1" applyFont="1" applyProtection="1">
      <alignment horizontal="center" vertical="center" wrapText="1"/>
      <protection/>
    </xf>
    <xf numFmtId="0" fontId="14" fillId="0" borderId="1" xfId="35" applyFont="1" applyProtection="1">
      <alignment horizontal="center" vertical="center" wrapText="1"/>
      <protection locked="0"/>
    </xf>
    <xf numFmtId="0" fontId="14" fillId="0" borderId="1" xfId="36" applyNumberFormat="1" applyFont="1" applyAlignment="1" applyProtection="1">
      <alignment horizontal="right" wrapText="1"/>
      <protection/>
    </xf>
    <xf numFmtId="0" fontId="14" fillId="0" borderId="1" xfId="36" applyFont="1" applyAlignment="1" applyProtection="1">
      <alignment horizontal="right" wrapText="1"/>
      <protection locked="0"/>
    </xf>
    <xf numFmtId="0" fontId="14" fillId="0" borderId="24" xfId="33" applyNumberFormat="1" applyFont="1" applyBorder="1" applyAlignment="1" applyProtection="1">
      <alignment horizontal="center" wrapText="1"/>
      <protection/>
    </xf>
    <xf numFmtId="0" fontId="14" fillId="0" borderId="25" xfId="33" applyFont="1" applyBorder="1" applyAlignment="1" applyProtection="1">
      <alignment horizontal="center" wrapText="1"/>
      <protection locked="0"/>
    </xf>
    <xf numFmtId="0" fontId="14" fillId="0" borderId="11" xfId="39" applyNumberFormat="1" applyFont="1" applyFill="1" applyBorder="1" applyAlignment="1" applyProtection="1">
      <alignment horizontal="center" vertical="center" wrapText="1"/>
      <protection/>
    </xf>
    <xf numFmtId="0" fontId="2" fillId="0" borderId="0" xfId="0" applyFont="1" applyAlignment="1">
      <alignment horizont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6" xfId="34"/>
    <cellStyle name="xl28" xfId="35"/>
    <cellStyle name="xl29" xfId="36"/>
    <cellStyle name="xl37" xfId="37"/>
    <cellStyle name="xl40" xfId="38"/>
    <cellStyle name="xl42" xfId="39"/>
    <cellStyle name="xl60" xfId="40"/>
    <cellStyle name="xl63"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70"/>
  <sheetViews>
    <sheetView zoomScalePageLayoutView="0" workbookViewId="0" topLeftCell="A1">
      <selection activeCell="D1" sqref="D1:E1"/>
    </sheetView>
  </sheetViews>
  <sheetFormatPr defaultColWidth="9.00390625" defaultRowHeight="12.75"/>
  <cols>
    <col min="1" max="1" width="6.375" style="23" customWidth="1"/>
    <col min="2" max="2" width="50.875" style="8" customWidth="1"/>
    <col min="3" max="3" width="13.25390625" style="51" customWidth="1"/>
    <col min="4" max="4" width="13.00390625" style="0" customWidth="1"/>
    <col min="5" max="5" width="13.25390625" style="0" customWidth="1"/>
  </cols>
  <sheetData>
    <row r="1" spans="1:8" ht="148.5" customHeight="1">
      <c r="A1" s="13"/>
      <c r="B1" s="74"/>
      <c r="C1" s="102"/>
      <c r="D1" s="198" t="s">
        <v>971</v>
      </c>
      <c r="E1" s="198"/>
      <c r="F1" s="1"/>
      <c r="G1" s="1"/>
      <c r="H1" s="1"/>
    </row>
    <row r="2" spans="1:8" ht="12.75">
      <c r="A2" s="13"/>
      <c r="B2" s="199"/>
      <c r="C2" s="199"/>
      <c r="D2" s="2"/>
      <c r="E2" s="2"/>
      <c r="F2" s="2"/>
      <c r="G2" s="2"/>
      <c r="H2" s="2"/>
    </row>
    <row r="3" spans="1:8" ht="12.75">
      <c r="A3" s="196" t="s">
        <v>526</v>
      </c>
      <c r="B3" s="196"/>
      <c r="C3" s="196"/>
      <c r="D3" s="196"/>
      <c r="E3" s="196"/>
      <c r="F3" s="2"/>
      <c r="G3" s="2"/>
      <c r="H3" s="2"/>
    </row>
    <row r="4" spans="1:5" ht="50.25" customHeight="1">
      <c r="A4" s="197"/>
      <c r="B4" s="197"/>
      <c r="C4" s="197"/>
      <c r="D4" s="197"/>
      <c r="E4" s="197"/>
    </row>
    <row r="5" spans="1:5" ht="12.75">
      <c r="A5" s="200" t="s">
        <v>569</v>
      </c>
      <c r="B5" s="202" t="s">
        <v>572</v>
      </c>
      <c r="C5" s="195" t="s">
        <v>573</v>
      </c>
      <c r="D5" s="195"/>
      <c r="E5" s="195"/>
    </row>
    <row r="6" spans="1:5" ht="12.75">
      <c r="A6" s="201"/>
      <c r="B6" s="203"/>
      <c r="C6" s="194" t="s">
        <v>32</v>
      </c>
      <c r="D6" s="194" t="s">
        <v>33</v>
      </c>
      <c r="E6" s="194" t="s">
        <v>529</v>
      </c>
    </row>
    <row r="7" spans="1:5" ht="12.75">
      <c r="A7" s="201"/>
      <c r="B7" s="203"/>
      <c r="C7" s="194"/>
      <c r="D7" s="194"/>
      <c r="E7" s="194"/>
    </row>
    <row r="8" spans="1:5" ht="12.75">
      <c r="A8" s="75"/>
      <c r="B8" s="76" t="s">
        <v>65</v>
      </c>
      <c r="C8" s="77">
        <f>C9+C17+C20+C29+C36+C39+C43+C46+C26</f>
        <v>341077.9580000001</v>
      </c>
      <c r="D8" s="77">
        <f>D9+D17+D20+D29+D36+D39+D43+D46+D26</f>
        <v>317150.5999999999</v>
      </c>
      <c r="E8" s="77">
        <f>E9+E17+E20+E29+E36+E39+E43+E46+E26</f>
        <v>276037.3999999999</v>
      </c>
    </row>
    <row r="9" spans="1:5" s="5" customFormat="1" ht="12.75">
      <c r="A9" s="78" t="s">
        <v>576</v>
      </c>
      <c r="B9" s="79" t="s">
        <v>583</v>
      </c>
      <c r="C9" s="77">
        <f>C10+C11+C13+C15+C16+C12+C14</f>
        <v>33886.6</v>
      </c>
      <c r="D9" s="77">
        <f>D10+D11+D13+D15+D16+D12+D14</f>
        <v>32221.2</v>
      </c>
      <c r="E9" s="77">
        <f>E10+E11+E13+E15+E16+E12+E14</f>
        <v>31416</v>
      </c>
    </row>
    <row r="10" spans="1:5" s="7" customFormat="1" ht="25.5">
      <c r="A10" s="80" t="s">
        <v>574</v>
      </c>
      <c r="B10" s="152" t="s">
        <v>68</v>
      </c>
      <c r="C10" s="82">
        <f>'Прил.№4'!E10</f>
        <v>1350</v>
      </c>
      <c r="D10" s="82">
        <f>'Прил.№4'!F10</f>
        <v>1350</v>
      </c>
      <c r="E10" s="82">
        <f>'Прил.№4'!G10</f>
        <v>1350</v>
      </c>
    </row>
    <row r="11" spans="1:5" s="7" customFormat="1" ht="38.25">
      <c r="A11" s="80" t="s">
        <v>577</v>
      </c>
      <c r="B11" s="81" t="s">
        <v>26</v>
      </c>
      <c r="C11" s="82">
        <f>'Прил.№4'!E17</f>
        <v>16024</v>
      </c>
      <c r="D11" s="82">
        <f>'Прил.№4'!F17</f>
        <v>16240</v>
      </c>
      <c r="E11" s="82">
        <f>'Прил.№4'!G17</f>
        <v>15794.1</v>
      </c>
    </row>
    <row r="12" spans="1:5" s="7" customFormat="1" ht="12.75">
      <c r="A12" s="80" t="s">
        <v>565</v>
      </c>
      <c r="B12" s="84" t="s">
        <v>566</v>
      </c>
      <c r="C12" s="82">
        <f>'Прил.№4'!E38</f>
        <v>41.4</v>
      </c>
      <c r="D12" s="82">
        <f>'Прил.№4'!F38</f>
        <v>2.8</v>
      </c>
      <c r="E12" s="82">
        <f>'Прил.№4'!G38</f>
        <v>4.5</v>
      </c>
    </row>
    <row r="13" spans="1:5" s="7" customFormat="1" ht="38.25">
      <c r="A13" s="85" t="s">
        <v>60</v>
      </c>
      <c r="B13" s="84" t="str">
        <f>'Прил.№4'!D45</f>
        <v>Обеспечение деятельности  финансовых, налоговых и таможенных органов и органов финансового (финансово-бюджетного) надзора</v>
      </c>
      <c r="C13" s="82">
        <f>'Прил.№4'!E45</f>
        <v>7739</v>
      </c>
      <c r="D13" s="82">
        <f>'Прил.№4'!F45</f>
        <v>7716</v>
      </c>
      <c r="E13" s="82">
        <f>'Прил.№4'!G45</f>
        <v>7555</v>
      </c>
    </row>
    <row r="14" spans="1:5" s="7" customFormat="1" ht="12.75">
      <c r="A14" s="85" t="s">
        <v>410</v>
      </c>
      <c r="B14" s="101" t="s">
        <v>411</v>
      </c>
      <c r="C14" s="82">
        <f>'Прил.№4'!E63</f>
        <v>1000</v>
      </c>
      <c r="D14" s="82">
        <f>'Прил.№4'!F63</f>
        <v>0</v>
      </c>
      <c r="E14" s="82">
        <f>'Прил.№4'!G63</f>
        <v>0</v>
      </c>
    </row>
    <row r="15" spans="1:5" s="7" customFormat="1" ht="12.75">
      <c r="A15" s="85" t="s">
        <v>70</v>
      </c>
      <c r="B15" s="86" t="s">
        <v>584</v>
      </c>
      <c r="C15" s="82">
        <f>'Прил.№4'!E69</f>
        <v>119.7</v>
      </c>
      <c r="D15" s="82">
        <f>'Прил.№4'!F69</f>
        <v>200</v>
      </c>
      <c r="E15" s="82">
        <f>'Прил.№4'!G69</f>
        <v>100</v>
      </c>
    </row>
    <row r="16" spans="1:5" s="7" customFormat="1" ht="12.75">
      <c r="A16" s="85" t="s">
        <v>75</v>
      </c>
      <c r="B16" s="86" t="s">
        <v>585</v>
      </c>
      <c r="C16" s="82">
        <f>'Прил.№4'!E75</f>
        <v>7612.5</v>
      </c>
      <c r="D16" s="82">
        <f>'Прил.№4'!F75</f>
        <v>6712.400000000001</v>
      </c>
      <c r="E16" s="82">
        <f>'Прил.№4'!G75</f>
        <v>6612.400000000001</v>
      </c>
    </row>
    <row r="17" spans="1:5" s="5" customFormat="1" ht="25.5">
      <c r="A17" s="78" t="s">
        <v>578</v>
      </c>
      <c r="B17" s="91" t="s">
        <v>586</v>
      </c>
      <c r="C17" s="77">
        <f>C18+C19</f>
        <v>1730.3999999999999</v>
      </c>
      <c r="D17" s="77">
        <f>D18+D19</f>
        <v>1551</v>
      </c>
      <c r="E17" s="77">
        <f>E18+E19</f>
        <v>1571</v>
      </c>
    </row>
    <row r="18" spans="1:5" s="5" customFormat="1" ht="12.75">
      <c r="A18" s="80" t="s">
        <v>100</v>
      </c>
      <c r="B18" s="87" t="s">
        <v>101</v>
      </c>
      <c r="C18" s="82">
        <f>'Прил.№4'!E139</f>
        <v>493</v>
      </c>
      <c r="D18" s="82">
        <f>'Прил.№4'!F139</f>
        <v>510</v>
      </c>
      <c r="E18" s="82">
        <f>'Прил.№4'!G139</f>
        <v>530</v>
      </c>
    </row>
    <row r="19" spans="1:5" s="7" customFormat="1" ht="25.5">
      <c r="A19" s="80" t="s">
        <v>579</v>
      </c>
      <c r="B19" s="81" t="str">
        <f>'Прил.№5'!E78</f>
        <v>Защита населения и территории от чрезвычайных ситуаций природного и техногенного характера, гражданская оборона</v>
      </c>
      <c r="C19" s="82">
        <f>'Прил.№4'!E146</f>
        <v>1237.3999999999999</v>
      </c>
      <c r="D19" s="82">
        <f>'Прил.№4'!F146</f>
        <v>1041</v>
      </c>
      <c r="E19" s="82">
        <f>'Прил.№4'!G146</f>
        <v>1041</v>
      </c>
    </row>
    <row r="20" spans="1:5" s="5" customFormat="1" ht="12.75">
      <c r="A20" s="78" t="s">
        <v>580</v>
      </c>
      <c r="B20" s="79" t="s">
        <v>7</v>
      </c>
      <c r="C20" s="77">
        <f>C22+C23+C25+C24+C21</f>
        <v>21025.490000000005</v>
      </c>
      <c r="D20" s="77">
        <f>D22+D23+D25+D24+D21</f>
        <v>20547.399999999998</v>
      </c>
      <c r="E20" s="77">
        <f>E22+E23+E25+E24+E21</f>
        <v>21508.5</v>
      </c>
    </row>
    <row r="21" spans="1:5" s="5" customFormat="1" ht="12.75">
      <c r="A21" s="85" t="s">
        <v>107</v>
      </c>
      <c r="B21" s="86" t="s">
        <v>148</v>
      </c>
      <c r="C21" s="82">
        <f>'Прил.№4'!E179</f>
        <v>125</v>
      </c>
      <c r="D21" s="82">
        <f>'Прил.№4'!F179</f>
        <v>125</v>
      </c>
      <c r="E21" s="82">
        <f>'Прил.№4'!G179</f>
        <v>125</v>
      </c>
    </row>
    <row r="22" spans="1:5" s="7" customFormat="1" ht="12.75">
      <c r="A22" s="85" t="s">
        <v>581</v>
      </c>
      <c r="B22" s="86" t="s">
        <v>8</v>
      </c>
      <c r="C22" s="82">
        <f>'Прил.№4'!E186</f>
        <v>70.4</v>
      </c>
      <c r="D22" s="82">
        <f>'Прил.№4'!F186</f>
        <v>72</v>
      </c>
      <c r="E22" s="82">
        <f>'Прил.№4'!G186</f>
        <v>72</v>
      </c>
    </row>
    <row r="23" spans="1:5" s="7" customFormat="1" ht="12.75">
      <c r="A23" s="85" t="s">
        <v>582</v>
      </c>
      <c r="B23" s="86" t="s">
        <v>9</v>
      </c>
      <c r="C23" s="82">
        <f>'Прил.№4'!E193</f>
        <v>3212.2000000000003</v>
      </c>
      <c r="D23" s="82">
        <f>'Прил.№4'!F193</f>
        <v>1586.8</v>
      </c>
      <c r="E23" s="82">
        <f>'Прил.№4'!G193</f>
        <v>1502.7</v>
      </c>
    </row>
    <row r="24" spans="1:5" s="7" customFormat="1" ht="12.75">
      <c r="A24" s="85" t="s">
        <v>85</v>
      </c>
      <c r="B24" s="86" t="s">
        <v>87</v>
      </c>
      <c r="C24" s="82">
        <f>'Прил.№4'!E206</f>
        <v>17587.890000000003</v>
      </c>
      <c r="D24" s="82">
        <f>'Прил.№4'!F206</f>
        <v>18733.6</v>
      </c>
      <c r="E24" s="82">
        <f>'Прил.№4'!G206</f>
        <v>19778.8</v>
      </c>
    </row>
    <row r="25" spans="1:5" s="7" customFormat="1" ht="12.75">
      <c r="A25" s="85" t="s">
        <v>71</v>
      </c>
      <c r="B25" s="86" t="s">
        <v>10</v>
      </c>
      <c r="C25" s="82">
        <f>'Прил.№4'!E226</f>
        <v>30</v>
      </c>
      <c r="D25" s="82">
        <f>'Прил.№4'!F226</f>
        <v>30</v>
      </c>
      <c r="E25" s="82">
        <f>'Прил.№4'!G226</f>
        <v>30</v>
      </c>
    </row>
    <row r="26" spans="1:5" s="7" customFormat="1" ht="12.75">
      <c r="A26" s="78" t="s">
        <v>818</v>
      </c>
      <c r="B26" s="152" t="s">
        <v>819</v>
      </c>
      <c r="C26" s="77">
        <f>C27+C28</f>
        <v>9379.52</v>
      </c>
      <c r="D26" s="77">
        <f>D27+D28</f>
        <v>0</v>
      </c>
      <c r="E26" s="77">
        <f>E27+E28</f>
        <v>0</v>
      </c>
    </row>
    <row r="27" spans="1:5" s="7" customFormat="1" ht="12.75">
      <c r="A27" s="85" t="s">
        <v>820</v>
      </c>
      <c r="B27" s="153" t="s">
        <v>821</v>
      </c>
      <c r="C27" s="82">
        <f>'Прил.№4'!E253</f>
        <v>9299.52</v>
      </c>
      <c r="D27" s="82">
        <f>'Прил.№4'!F253</f>
        <v>0</v>
      </c>
      <c r="E27" s="82">
        <f>'Прил.№4'!G253</f>
        <v>0</v>
      </c>
    </row>
    <row r="28" spans="1:5" s="7" customFormat="1" ht="12.75">
      <c r="A28" s="85" t="s">
        <v>960</v>
      </c>
      <c r="B28" s="153" t="s">
        <v>961</v>
      </c>
      <c r="C28" s="82">
        <f>'Прил.№4'!E272</f>
        <v>80</v>
      </c>
      <c r="D28" s="82">
        <f>'Прил.№4'!F272</f>
        <v>0</v>
      </c>
      <c r="E28" s="82">
        <f>'Прил.№4'!G272</f>
        <v>0</v>
      </c>
    </row>
    <row r="29" spans="1:5" s="5" customFormat="1" ht="12.75">
      <c r="A29" s="78" t="s">
        <v>11</v>
      </c>
      <c r="B29" s="79" t="s">
        <v>12</v>
      </c>
      <c r="C29" s="77">
        <f>C30+C31+C33+C34+C35+C32</f>
        <v>216576.31000000003</v>
      </c>
      <c r="D29" s="77">
        <f>D30+D31+D33+D34+D35+D32</f>
        <v>208667.3</v>
      </c>
      <c r="E29" s="77">
        <f>E30+E31+E33+E34+E35+E32</f>
        <v>172131.99999999997</v>
      </c>
    </row>
    <row r="30" spans="1:5" s="7" customFormat="1" ht="12.75">
      <c r="A30" s="85" t="s">
        <v>58</v>
      </c>
      <c r="B30" s="84" t="s">
        <v>59</v>
      </c>
      <c r="C30" s="82">
        <f>'Прил.№4'!E280</f>
        <v>83730</v>
      </c>
      <c r="D30" s="82">
        <f>'Прил.№4'!F280</f>
        <v>86628.5</v>
      </c>
      <c r="E30" s="82">
        <f>'Прил.№4'!G280</f>
        <v>51151.8</v>
      </c>
    </row>
    <row r="31" spans="1:5" s="7" customFormat="1" ht="12.75">
      <c r="A31" s="85" t="s">
        <v>53</v>
      </c>
      <c r="B31" s="84" t="s">
        <v>54</v>
      </c>
      <c r="C31" s="82">
        <f>'Прил.№4'!E310</f>
        <v>114648.20000000001</v>
      </c>
      <c r="D31" s="82">
        <f>'Прил.№4'!F310</f>
        <v>106479.5</v>
      </c>
      <c r="E31" s="82">
        <f>'Прил.№4'!G310</f>
        <v>105679.5</v>
      </c>
    </row>
    <row r="32" spans="1:5" s="7" customFormat="1" ht="12.75">
      <c r="A32" s="85" t="s">
        <v>591</v>
      </c>
      <c r="B32" s="84" t="s">
        <v>592</v>
      </c>
      <c r="C32" s="82">
        <f>'Прил.№4'!E341</f>
        <v>8890.6</v>
      </c>
      <c r="D32" s="82">
        <f>'Прил.№4'!F341</f>
        <v>7210.900000000001</v>
      </c>
      <c r="E32" s="82">
        <f>'Прил.№4'!G341</f>
        <v>7179.3</v>
      </c>
    </row>
    <row r="33" spans="1:5" s="7" customFormat="1" ht="25.5">
      <c r="A33" s="85" t="s">
        <v>63</v>
      </c>
      <c r="B33" s="84" t="str">
        <f>'Прил.№5'!E637</f>
        <v>Профессиональная подготовка, переподготовка и повышение квалификации</v>
      </c>
      <c r="C33" s="82">
        <f>'Прил.№4'!E378</f>
        <v>180</v>
      </c>
      <c r="D33" s="82">
        <f>'Прил.№4'!F378</f>
        <v>180</v>
      </c>
      <c r="E33" s="82">
        <f>'Прил.№4'!G378</f>
        <v>160</v>
      </c>
    </row>
    <row r="34" spans="1:5" s="7" customFormat="1" ht="12.75">
      <c r="A34" s="85" t="s">
        <v>13</v>
      </c>
      <c r="B34" s="84" t="s">
        <v>27</v>
      </c>
      <c r="C34" s="82">
        <f>'Прил.№4'!E391</f>
        <v>1209.9</v>
      </c>
      <c r="D34" s="82">
        <f>'Прил.№4'!F391</f>
        <v>300</v>
      </c>
      <c r="E34" s="82">
        <f>'Прил.№4'!G391</f>
        <v>350</v>
      </c>
    </row>
    <row r="35" spans="1:5" s="7" customFormat="1" ht="12.75">
      <c r="A35" s="85" t="s">
        <v>14</v>
      </c>
      <c r="B35" s="86" t="s">
        <v>15</v>
      </c>
      <c r="C35" s="82">
        <f>'Прил.№4'!E423</f>
        <v>7917.610000000001</v>
      </c>
      <c r="D35" s="82">
        <f>'Прил.№4'!F423</f>
        <v>7868.4</v>
      </c>
      <c r="E35" s="82">
        <f>'Прил.№4'!G423</f>
        <v>7611.4</v>
      </c>
    </row>
    <row r="36" spans="1:5" s="5" customFormat="1" ht="12.75">
      <c r="A36" s="78" t="s">
        <v>16</v>
      </c>
      <c r="B36" s="79" t="s">
        <v>28</v>
      </c>
      <c r="C36" s="77">
        <f>C37+C38</f>
        <v>36614</v>
      </c>
      <c r="D36" s="77">
        <f>D37+D38</f>
        <v>31124.6</v>
      </c>
      <c r="E36" s="77">
        <f>E37+E38</f>
        <v>30602.8</v>
      </c>
    </row>
    <row r="37" spans="1:5" s="7" customFormat="1" ht="12.75">
      <c r="A37" s="85" t="s">
        <v>55</v>
      </c>
      <c r="B37" s="84" t="s">
        <v>56</v>
      </c>
      <c r="C37" s="82">
        <f>'Прил.№4'!E457</f>
        <v>29353.6</v>
      </c>
      <c r="D37" s="82">
        <f>'Прил.№4'!F457</f>
        <v>24099.6</v>
      </c>
      <c r="E37" s="82">
        <f>'Прил.№4'!G457</f>
        <v>23717.8</v>
      </c>
    </row>
    <row r="38" spans="1:5" s="7" customFormat="1" ht="12.75">
      <c r="A38" s="80" t="s">
        <v>17</v>
      </c>
      <c r="B38" s="81" t="str">
        <f>'Прил.№5'!E493</f>
        <v>Другие вопросы в области культуры, кинематографии</v>
      </c>
      <c r="C38" s="83">
        <f>'Прил.№4'!E535</f>
        <v>7260.4</v>
      </c>
      <c r="D38" s="83">
        <f>'Прил.№4'!F535</f>
        <v>7025</v>
      </c>
      <c r="E38" s="83">
        <f>'Прил.№4'!G535</f>
        <v>6885</v>
      </c>
    </row>
    <row r="39" spans="1:5" s="5" customFormat="1" ht="12.75">
      <c r="A39" s="78" t="s">
        <v>18</v>
      </c>
      <c r="B39" s="79" t="s">
        <v>19</v>
      </c>
      <c r="C39" s="88">
        <f>C40+C41+C42</f>
        <v>15930.900000000001</v>
      </c>
      <c r="D39" s="88">
        <f>D40+D41+D42</f>
        <v>18535</v>
      </c>
      <c r="E39" s="88">
        <f>E40+E41+E42</f>
        <v>14353</v>
      </c>
    </row>
    <row r="40" spans="1:5" s="7" customFormat="1" ht="12.75">
      <c r="A40" s="85" t="s">
        <v>20</v>
      </c>
      <c r="B40" s="86" t="s">
        <v>21</v>
      </c>
      <c r="C40" s="89">
        <f>'Прил.№4'!E555</f>
        <v>900</v>
      </c>
      <c r="D40" s="89">
        <f>'Прил.№4'!F555</f>
        <v>900</v>
      </c>
      <c r="E40" s="89">
        <f>'Прил.№4'!G555</f>
        <v>700</v>
      </c>
    </row>
    <row r="41" spans="1:5" s="7" customFormat="1" ht="12.75">
      <c r="A41" s="85" t="s">
        <v>22</v>
      </c>
      <c r="B41" s="86" t="s">
        <v>23</v>
      </c>
      <c r="C41" s="89">
        <f>'Прил.№4'!E562</f>
        <v>6485.2</v>
      </c>
      <c r="D41" s="89">
        <f>'Прил.№4'!F562</f>
        <v>5660</v>
      </c>
      <c r="E41" s="89">
        <f>'Прил.№4'!G562</f>
        <v>5678.9</v>
      </c>
    </row>
    <row r="42" spans="1:5" s="7" customFormat="1" ht="12.75">
      <c r="A42" s="85" t="s">
        <v>89</v>
      </c>
      <c r="B42" s="86" t="s">
        <v>90</v>
      </c>
      <c r="C42" s="89">
        <f>'Прил.№4'!E605</f>
        <v>8545.7</v>
      </c>
      <c r="D42" s="89">
        <f>'Прил.№4'!F605</f>
        <v>11975.000000000002</v>
      </c>
      <c r="E42" s="89">
        <f>'Прил.№4'!G605</f>
        <v>7974.1</v>
      </c>
    </row>
    <row r="43" spans="1:5" s="5" customFormat="1" ht="12.75">
      <c r="A43" s="78" t="s">
        <v>79</v>
      </c>
      <c r="B43" s="79" t="s">
        <v>72</v>
      </c>
      <c r="C43" s="77">
        <f>C44+C45</f>
        <v>4060.4</v>
      </c>
      <c r="D43" s="77">
        <f>D44+D45</f>
        <v>3804.1</v>
      </c>
      <c r="E43" s="77">
        <f>E44+E45</f>
        <v>3754.1</v>
      </c>
    </row>
    <row r="44" spans="1:5" s="7" customFormat="1" ht="12.75">
      <c r="A44" s="85" t="s">
        <v>91</v>
      </c>
      <c r="B44" s="86" t="s">
        <v>92</v>
      </c>
      <c r="C44" s="82">
        <f>'Прил.№4'!E623</f>
        <v>3420.4</v>
      </c>
      <c r="D44" s="82">
        <f>'Прил.№4'!F623</f>
        <v>3204.1</v>
      </c>
      <c r="E44" s="82">
        <f>'Прил.№4'!G623</f>
        <v>3154.1</v>
      </c>
    </row>
    <row r="45" spans="1:5" s="7" customFormat="1" ht="12.75">
      <c r="A45" s="85" t="s">
        <v>422</v>
      </c>
      <c r="B45" s="101" t="s">
        <v>423</v>
      </c>
      <c r="C45" s="82">
        <f>'Прил.№4'!E644</f>
        <v>640</v>
      </c>
      <c r="D45" s="82">
        <f>'Прил.№4'!F644</f>
        <v>600</v>
      </c>
      <c r="E45" s="82">
        <f>'Прил.№4'!G644</f>
        <v>600</v>
      </c>
    </row>
    <row r="46" spans="1:5" s="5" customFormat="1" ht="12.75">
      <c r="A46" s="90">
        <v>1200</v>
      </c>
      <c r="B46" s="91" t="s">
        <v>78</v>
      </c>
      <c r="C46" s="77">
        <f>SUM(C47:C47)</f>
        <v>1874.338</v>
      </c>
      <c r="D46" s="77">
        <f>SUM(D47:D47)</f>
        <v>700</v>
      </c>
      <c r="E46" s="77">
        <f>SUM(E47:E47)</f>
        <v>700</v>
      </c>
    </row>
    <row r="47" spans="1:5" s="7" customFormat="1" ht="12.75">
      <c r="A47" s="85" t="s">
        <v>93</v>
      </c>
      <c r="B47" s="179" t="s">
        <v>94</v>
      </c>
      <c r="C47" s="82">
        <f>'Прил.№4'!E652</f>
        <v>1874.338</v>
      </c>
      <c r="D47" s="82">
        <f>'Прил.№4'!F652</f>
        <v>700</v>
      </c>
      <c r="E47" s="82">
        <f>'Прил.№4'!G652</f>
        <v>700</v>
      </c>
    </row>
    <row r="48" spans="1:3" s="7" customFormat="1" ht="12.75">
      <c r="A48" s="22"/>
      <c r="B48" s="21"/>
      <c r="C48" s="50"/>
    </row>
    <row r="49" spans="1:3" s="7" customFormat="1" ht="12.75">
      <c r="A49" s="22"/>
      <c r="B49" s="21"/>
      <c r="C49" s="50"/>
    </row>
    <row r="50" spans="1:3" s="7" customFormat="1" ht="12.75">
      <c r="A50" s="22"/>
      <c r="B50" s="21"/>
      <c r="C50" s="50"/>
    </row>
    <row r="51" spans="1:3" s="7" customFormat="1" ht="12.75">
      <c r="A51" s="22"/>
      <c r="B51" s="21"/>
      <c r="C51" s="50"/>
    </row>
    <row r="52" spans="1:3" s="7" customFormat="1" ht="12.75">
      <c r="A52" s="22"/>
      <c r="B52" s="21"/>
      <c r="C52" s="50"/>
    </row>
    <row r="53" spans="1:3" s="7" customFormat="1" ht="12.75">
      <c r="A53" s="22"/>
      <c r="B53" s="21"/>
      <c r="C53" s="50"/>
    </row>
    <row r="54" spans="1:3" s="7" customFormat="1" ht="12.75">
      <c r="A54" s="22"/>
      <c r="B54" s="21"/>
      <c r="C54" s="50"/>
    </row>
    <row r="55" spans="1:3" s="7" customFormat="1" ht="12.75">
      <c r="A55" s="22"/>
      <c r="B55" s="21"/>
      <c r="C55" s="50"/>
    </row>
    <row r="56" spans="1:3" s="7" customFormat="1" ht="12.75">
      <c r="A56" s="22"/>
      <c r="B56" s="21"/>
      <c r="C56" s="50"/>
    </row>
    <row r="57" spans="1:3" s="7" customFormat="1" ht="12.75">
      <c r="A57" s="22"/>
      <c r="B57" s="21"/>
      <c r="C57" s="50"/>
    </row>
    <row r="58" spans="1:3" s="7" customFormat="1" ht="12.75">
      <c r="A58" s="22"/>
      <c r="B58" s="21"/>
      <c r="C58" s="50"/>
    </row>
    <row r="59" spans="1:3" s="7" customFormat="1" ht="12.75">
      <c r="A59" s="22"/>
      <c r="B59" s="21"/>
      <c r="C59" s="50"/>
    </row>
    <row r="60" spans="1:3" s="7" customFormat="1" ht="12.75">
      <c r="A60" s="22"/>
      <c r="B60" s="21"/>
      <c r="C60" s="50"/>
    </row>
    <row r="61" spans="1:3" s="7" customFormat="1" ht="12.75">
      <c r="A61" s="22"/>
      <c r="B61" s="21"/>
      <c r="C61" s="50"/>
    </row>
    <row r="62" spans="1:3" s="7" customFormat="1" ht="12.75">
      <c r="A62" s="22"/>
      <c r="B62" s="21"/>
      <c r="C62" s="50"/>
    </row>
    <row r="63" spans="1:3" s="7" customFormat="1" ht="12.75">
      <c r="A63" s="22"/>
      <c r="B63" s="21"/>
      <c r="C63" s="50"/>
    </row>
    <row r="64" spans="1:3" s="7" customFormat="1" ht="12.75">
      <c r="A64" s="22"/>
      <c r="B64" s="21"/>
      <c r="C64" s="50"/>
    </row>
    <row r="65" spans="1:3" s="7" customFormat="1" ht="12.75">
      <c r="A65" s="22"/>
      <c r="B65" s="21"/>
      <c r="C65" s="50"/>
    </row>
    <row r="66" spans="1:3" s="7" customFormat="1" ht="12.75">
      <c r="A66" s="22"/>
      <c r="B66" s="21"/>
      <c r="C66" s="50"/>
    </row>
    <row r="67" spans="1:3" s="7" customFormat="1" ht="12.75">
      <c r="A67" s="22"/>
      <c r="B67" s="21"/>
      <c r="C67" s="50"/>
    </row>
    <row r="68" spans="1:3" s="7" customFormat="1" ht="12.75">
      <c r="A68" s="22"/>
      <c r="B68" s="21"/>
      <c r="C68" s="50"/>
    </row>
    <row r="69" spans="1:3" s="7" customFormat="1" ht="12.75">
      <c r="A69" s="22"/>
      <c r="B69" s="21"/>
      <c r="C69" s="50"/>
    </row>
    <row r="70" spans="1:3" s="7" customFormat="1" ht="12.75">
      <c r="A70" s="22"/>
      <c r="B70" s="21"/>
      <c r="C70" s="50"/>
    </row>
    <row r="71" spans="1:3" s="7" customFormat="1" ht="12.75">
      <c r="A71" s="22"/>
      <c r="B71" s="21"/>
      <c r="C71" s="50"/>
    </row>
    <row r="72" spans="1:3" s="7" customFormat="1" ht="12.75">
      <c r="A72" s="22"/>
      <c r="B72" s="21"/>
      <c r="C72" s="50"/>
    </row>
    <row r="73" spans="1:3" s="7" customFormat="1" ht="12.75">
      <c r="A73" s="22"/>
      <c r="B73" s="21"/>
      <c r="C73" s="50"/>
    </row>
    <row r="74" spans="1:3" s="7" customFormat="1" ht="12.75">
      <c r="A74" s="22"/>
      <c r="B74" s="21"/>
      <c r="C74" s="50"/>
    </row>
    <row r="75" spans="1:3" s="7" customFormat="1" ht="12.75">
      <c r="A75" s="22"/>
      <c r="B75" s="21"/>
      <c r="C75" s="50"/>
    </row>
    <row r="76" spans="1:3" s="7" customFormat="1" ht="12.75">
      <c r="A76" s="22"/>
      <c r="B76" s="21"/>
      <c r="C76" s="50"/>
    </row>
    <row r="77" spans="1:3" s="7" customFormat="1" ht="12.75">
      <c r="A77" s="22"/>
      <c r="B77" s="21"/>
      <c r="C77" s="50"/>
    </row>
    <row r="78" spans="1:3" s="7" customFormat="1" ht="12.75">
      <c r="A78" s="22"/>
      <c r="B78" s="21"/>
      <c r="C78" s="50"/>
    </row>
    <row r="79" spans="1:3" s="7" customFormat="1" ht="12.75">
      <c r="A79" s="22"/>
      <c r="B79" s="21"/>
      <c r="C79" s="50"/>
    </row>
    <row r="80" spans="1:3" s="7" customFormat="1" ht="12.75">
      <c r="A80" s="22"/>
      <c r="B80" s="21"/>
      <c r="C80" s="50"/>
    </row>
    <row r="81" spans="1:3" s="7" customFormat="1" ht="12.75">
      <c r="A81" s="22"/>
      <c r="B81" s="21"/>
      <c r="C81" s="50"/>
    </row>
    <row r="82" spans="1:3" s="7" customFormat="1" ht="12.75">
      <c r="A82" s="22"/>
      <c r="B82" s="21"/>
      <c r="C82" s="50"/>
    </row>
    <row r="83" spans="1:3" s="7" customFormat="1" ht="12.75">
      <c r="A83" s="22"/>
      <c r="B83" s="21"/>
      <c r="C83" s="50"/>
    </row>
    <row r="84" spans="1:3" s="7" customFormat="1" ht="12.75">
      <c r="A84" s="22"/>
      <c r="B84" s="21"/>
      <c r="C84" s="50"/>
    </row>
    <row r="85" spans="1:3" s="7" customFormat="1" ht="12.75">
      <c r="A85" s="22"/>
      <c r="B85" s="21"/>
      <c r="C85" s="50"/>
    </row>
    <row r="86" spans="1:3" s="7" customFormat="1" ht="12.75">
      <c r="A86" s="22"/>
      <c r="B86" s="21"/>
      <c r="C86" s="50"/>
    </row>
    <row r="87" spans="1:3" s="7" customFormat="1" ht="12.75">
      <c r="A87" s="22"/>
      <c r="B87" s="21"/>
      <c r="C87" s="50"/>
    </row>
    <row r="88" spans="1:3" s="7" customFormat="1" ht="12.75">
      <c r="A88" s="22"/>
      <c r="B88" s="21"/>
      <c r="C88" s="50"/>
    </row>
    <row r="89" spans="1:3" s="7" customFormat="1" ht="12.75">
      <c r="A89" s="22"/>
      <c r="B89" s="21"/>
      <c r="C89" s="50"/>
    </row>
    <row r="90" spans="1:3" s="7" customFormat="1" ht="12.75">
      <c r="A90" s="22"/>
      <c r="B90" s="21"/>
      <c r="C90" s="50"/>
    </row>
    <row r="91" spans="1:3" s="7" customFormat="1" ht="12.75">
      <c r="A91" s="22"/>
      <c r="B91" s="21"/>
      <c r="C91" s="50"/>
    </row>
    <row r="92" spans="1:3" s="7" customFormat="1" ht="12.75">
      <c r="A92" s="22"/>
      <c r="B92" s="21"/>
      <c r="C92" s="50"/>
    </row>
    <row r="93" spans="1:3" s="7" customFormat="1" ht="12.75">
      <c r="A93" s="22"/>
      <c r="B93" s="21"/>
      <c r="C93" s="50"/>
    </row>
    <row r="94" spans="1:3" s="7" customFormat="1" ht="12.75">
      <c r="A94" s="22"/>
      <c r="B94" s="21"/>
      <c r="C94" s="50"/>
    </row>
    <row r="95" spans="1:3" s="7" customFormat="1" ht="12.75">
      <c r="A95" s="22"/>
      <c r="B95" s="21"/>
      <c r="C95" s="50"/>
    </row>
    <row r="96" spans="1:3" s="7" customFormat="1" ht="12.75">
      <c r="A96" s="22"/>
      <c r="B96" s="21"/>
      <c r="C96" s="50"/>
    </row>
    <row r="97" spans="1:3" s="7" customFormat="1" ht="12.75">
      <c r="A97" s="22"/>
      <c r="B97" s="21"/>
      <c r="C97" s="50"/>
    </row>
    <row r="98" spans="1:3" s="7" customFormat="1" ht="12.75">
      <c r="A98" s="22"/>
      <c r="B98" s="21"/>
      <c r="C98" s="50"/>
    </row>
    <row r="99" spans="1:3" s="7" customFormat="1" ht="12.75">
      <c r="A99" s="22"/>
      <c r="B99" s="21"/>
      <c r="C99" s="50"/>
    </row>
    <row r="100" spans="1:3" s="7" customFormat="1" ht="12.75">
      <c r="A100" s="22"/>
      <c r="B100" s="21"/>
      <c r="C100" s="50"/>
    </row>
    <row r="101" spans="1:3" s="7" customFormat="1" ht="12.75">
      <c r="A101" s="22"/>
      <c r="B101" s="21"/>
      <c r="C101" s="50"/>
    </row>
    <row r="102" spans="1:3" s="7" customFormat="1" ht="12.75">
      <c r="A102" s="22"/>
      <c r="B102" s="21"/>
      <c r="C102" s="50"/>
    </row>
    <row r="103" spans="1:3" s="7" customFormat="1" ht="12.75">
      <c r="A103" s="22"/>
      <c r="B103" s="21"/>
      <c r="C103" s="50"/>
    </row>
    <row r="104" spans="1:3" s="7" customFormat="1" ht="12.75">
      <c r="A104" s="22"/>
      <c r="B104" s="21"/>
      <c r="C104" s="50"/>
    </row>
    <row r="105" spans="1:3" s="7" customFormat="1" ht="12.75">
      <c r="A105" s="22"/>
      <c r="B105" s="21"/>
      <c r="C105" s="50"/>
    </row>
    <row r="106" spans="1:3" s="7" customFormat="1" ht="12.75">
      <c r="A106" s="22"/>
      <c r="B106" s="21"/>
      <c r="C106" s="50"/>
    </row>
    <row r="107" spans="1:3" s="7" customFormat="1" ht="12.75">
      <c r="A107" s="22"/>
      <c r="B107" s="21"/>
      <c r="C107" s="50"/>
    </row>
    <row r="108" spans="1:3" s="7" customFormat="1" ht="12.75">
      <c r="A108" s="22"/>
      <c r="B108" s="21"/>
      <c r="C108" s="50"/>
    </row>
    <row r="109" spans="1:3" s="7" customFormat="1" ht="12.75">
      <c r="A109" s="22"/>
      <c r="B109" s="21"/>
      <c r="C109" s="50"/>
    </row>
    <row r="110" spans="1:3" s="7" customFormat="1" ht="12.75">
      <c r="A110" s="22"/>
      <c r="B110" s="21"/>
      <c r="C110" s="50"/>
    </row>
    <row r="111" spans="1:3" s="7" customFormat="1" ht="12.75">
      <c r="A111" s="22"/>
      <c r="B111" s="21"/>
      <c r="C111" s="50"/>
    </row>
    <row r="112" spans="1:3" s="7" customFormat="1" ht="12.75">
      <c r="A112" s="22"/>
      <c r="B112" s="21"/>
      <c r="C112" s="50"/>
    </row>
    <row r="113" spans="1:3" s="7" customFormat="1" ht="12.75">
      <c r="A113" s="22"/>
      <c r="B113" s="21"/>
      <c r="C113" s="50"/>
    </row>
    <row r="114" spans="1:3" s="7" customFormat="1" ht="12.75">
      <c r="A114" s="22"/>
      <c r="B114" s="21"/>
      <c r="C114" s="50"/>
    </row>
    <row r="115" spans="1:3" s="7" customFormat="1" ht="12.75">
      <c r="A115" s="22"/>
      <c r="B115" s="21"/>
      <c r="C115" s="50"/>
    </row>
    <row r="116" spans="1:3" s="7" customFormat="1" ht="12.75">
      <c r="A116" s="22"/>
      <c r="B116" s="21"/>
      <c r="C116" s="50"/>
    </row>
    <row r="117" spans="1:3" s="7" customFormat="1" ht="12.75">
      <c r="A117" s="22"/>
      <c r="B117" s="21"/>
      <c r="C117" s="50"/>
    </row>
    <row r="118" spans="1:3" s="7" customFormat="1" ht="12.75">
      <c r="A118" s="22"/>
      <c r="B118" s="21"/>
      <c r="C118" s="50"/>
    </row>
    <row r="119" spans="1:3" s="7" customFormat="1" ht="12.75">
      <c r="A119" s="22"/>
      <c r="B119" s="21"/>
      <c r="C119" s="50"/>
    </row>
    <row r="120" spans="1:3" s="7" customFormat="1" ht="12.75">
      <c r="A120" s="22"/>
      <c r="B120" s="21"/>
      <c r="C120" s="50"/>
    </row>
    <row r="121" spans="1:3" s="7" customFormat="1" ht="12.75">
      <c r="A121" s="22"/>
      <c r="B121" s="21"/>
      <c r="C121" s="50"/>
    </row>
    <row r="122" spans="1:3" s="7" customFormat="1" ht="12.75">
      <c r="A122" s="22"/>
      <c r="B122" s="21"/>
      <c r="C122" s="50"/>
    </row>
    <row r="123" spans="1:3" s="7" customFormat="1" ht="12.75">
      <c r="A123" s="22"/>
      <c r="B123" s="21"/>
      <c r="C123" s="50"/>
    </row>
    <row r="124" spans="1:3" s="7" customFormat="1" ht="12.75">
      <c r="A124" s="22"/>
      <c r="B124" s="21"/>
      <c r="C124" s="50"/>
    </row>
    <row r="125" spans="1:3" s="7" customFormat="1" ht="12.75">
      <c r="A125" s="22"/>
      <c r="B125" s="21"/>
      <c r="C125" s="50"/>
    </row>
    <row r="126" spans="1:3" s="7" customFormat="1" ht="12.75">
      <c r="A126" s="22"/>
      <c r="B126" s="21"/>
      <c r="C126" s="50"/>
    </row>
    <row r="127" spans="1:3" s="7" customFormat="1" ht="12.75">
      <c r="A127" s="22"/>
      <c r="B127" s="21"/>
      <c r="C127" s="50"/>
    </row>
    <row r="128" spans="1:3" s="7" customFormat="1" ht="12.75">
      <c r="A128" s="22"/>
      <c r="B128" s="21"/>
      <c r="C128" s="50"/>
    </row>
    <row r="129" spans="1:3" s="7" customFormat="1" ht="12.75">
      <c r="A129" s="22"/>
      <c r="B129" s="21"/>
      <c r="C129" s="50"/>
    </row>
    <row r="130" spans="1:3" s="7" customFormat="1" ht="12.75">
      <c r="A130" s="22"/>
      <c r="B130" s="21"/>
      <c r="C130" s="50"/>
    </row>
    <row r="131" spans="1:3" s="7" customFormat="1" ht="12.75">
      <c r="A131" s="22"/>
      <c r="B131" s="21"/>
      <c r="C131" s="50"/>
    </row>
    <row r="132" spans="1:3" s="7" customFormat="1" ht="12.75">
      <c r="A132" s="22"/>
      <c r="B132" s="21"/>
      <c r="C132" s="50"/>
    </row>
    <row r="133" spans="1:3" s="7" customFormat="1" ht="12.75">
      <c r="A133" s="22"/>
      <c r="B133" s="21"/>
      <c r="C133" s="50"/>
    </row>
    <row r="134" spans="1:3" s="7" customFormat="1" ht="12.75">
      <c r="A134" s="22"/>
      <c r="B134" s="21"/>
      <c r="C134" s="50"/>
    </row>
    <row r="135" spans="1:3" s="7" customFormat="1" ht="12.75">
      <c r="A135" s="22"/>
      <c r="B135" s="21"/>
      <c r="C135" s="50"/>
    </row>
    <row r="136" spans="1:3" s="7" customFormat="1" ht="12.75">
      <c r="A136" s="22"/>
      <c r="B136" s="21"/>
      <c r="C136" s="50"/>
    </row>
    <row r="137" spans="1:3" s="7" customFormat="1" ht="12.75">
      <c r="A137" s="22"/>
      <c r="B137" s="21"/>
      <c r="C137" s="50"/>
    </row>
    <row r="138" spans="1:3" s="7" customFormat="1" ht="12.75">
      <c r="A138" s="22"/>
      <c r="B138" s="21"/>
      <c r="C138" s="50"/>
    </row>
    <row r="139" spans="1:3" s="7" customFormat="1" ht="12.75">
      <c r="A139" s="22"/>
      <c r="B139" s="21"/>
      <c r="C139" s="50"/>
    </row>
    <row r="140" spans="1:3" s="7" customFormat="1" ht="12.75">
      <c r="A140" s="22"/>
      <c r="B140" s="21"/>
      <c r="C140" s="50"/>
    </row>
    <row r="141" spans="1:3" s="7" customFormat="1" ht="12.75">
      <c r="A141" s="22"/>
      <c r="B141" s="21"/>
      <c r="C141" s="50"/>
    </row>
    <row r="142" spans="1:3" s="7" customFormat="1" ht="12.75">
      <c r="A142" s="22"/>
      <c r="B142" s="21"/>
      <c r="C142" s="50"/>
    </row>
    <row r="143" spans="1:3" s="7" customFormat="1" ht="12.75">
      <c r="A143" s="22"/>
      <c r="B143" s="21"/>
      <c r="C143" s="50"/>
    </row>
    <row r="144" spans="1:3" s="7" customFormat="1" ht="12.75">
      <c r="A144" s="22"/>
      <c r="B144" s="21"/>
      <c r="C144" s="50"/>
    </row>
    <row r="145" spans="1:3" s="7" customFormat="1" ht="12.75">
      <c r="A145" s="22"/>
      <c r="B145" s="21"/>
      <c r="C145" s="50"/>
    </row>
    <row r="146" spans="1:3" s="7" customFormat="1" ht="12.75">
      <c r="A146" s="22"/>
      <c r="B146" s="21"/>
      <c r="C146" s="50"/>
    </row>
    <row r="147" spans="1:3" s="7" customFormat="1" ht="12.75">
      <c r="A147" s="22"/>
      <c r="B147" s="21"/>
      <c r="C147" s="50"/>
    </row>
    <row r="148" spans="1:3" s="7" customFormat="1" ht="12.75">
      <c r="A148" s="22"/>
      <c r="B148" s="21"/>
      <c r="C148" s="50"/>
    </row>
    <row r="149" spans="1:3" s="7" customFormat="1" ht="12.75">
      <c r="A149" s="22"/>
      <c r="B149" s="21"/>
      <c r="C149" s="50"/>
    </row>
    <row r="150" spans="1:3" s="7" customFormat="1" ht="12.75">
      <c r="A150" s="22"/>
      <c r="B150" s="21"/>
      <c r="C150" s="50"/>
    </row>
    <row r="151" spans="1:3" s="7" customFormat="1" ht="12.75">
      <c r="A151" s="22"/>
      <c r="B151" s="21"/>
      <c r="C151" s="50"/>
    </row>
    <row r="152" spans="1:3" s="7" customFormat="1" ht="12.75">
      <c r="A152" s="22"/>
      <c r="B152" s="21"/>
      <c r="C152" s="50"/>
    </row>
    <row r="153" spans="1:3" s="7" customFormat="1" ht="12.75">
      <c r="A153" s="22"/>
      <c r="B153" s="21"/>
      <c r="C153" s="50"/>
    </row>
    <row r="154" spans="1:3" s="7" customFormat="1" ht="12.75">
      <c r="A154" s="22"/>
      <c r="B154" s="21"/>
      <c r="C154" s="50"/>
    </row>
    <row r="155" spans="1:3" s="7" customFormat="1" ht="12.75">
      <c r="A155" s="22"/>
      <c r="B155" s="21"/>
      <c r="C155" s="50"/>
    </row>
    <row r="156" spans="1:3" s="7" customFormat="1" ht="12.75">
      <c r="A156" s="22"/>
      <c r="B156" s="21"/>
      <c r="C156" s="50"/>
    </row>
    <row r="157" spans="1:3" s="7" customFormat="1" ht="12.75">
      <c r="A157" s="22"/>
      <c r="B157" s="21"/>
      <c r="C157" s="50"/>
    </row>
    <row r="158" spans="1:3" s="7" customFormat="1" ht="12.75">
      <c r="A158" s="22"/>
      <c r="B158" s="21"/>
      <c r="C158" s="50"/>
    </row>
    <row r="159" spans="1:3" s="7" customFormat="1" ht="12.75">
      <c r="A159" s="22"/>
      <c r="B159" s="21"/>
      <c r="C159" s="50"/>
    </row>
    <row r="160" spans="1:3" s="7" customFormat="1" ht="12.75">
      <c r="A160" s="22"/>
      <c r="B160" s="21"/>
      <c r="C160" s="50"/>
    </row>
    <row r="161" spans="1:3" s="7" customFormat="1" ht="12.75">
      <c r="A161" s="22"/>
      <c r="B161" s="21"/>
      <c r="C161" s="50"/>
    </row>
    <row r="162" spans="1:3" s="7" customFormat="1" ht="12.75">
      <c r="A162" s="22"/>
      <c r="B162" s="21"/>
      <c r="C162" s="50"/>
    </row>
    <row r="163" spans="1:3" s="7" customFormat="1" ht="12.75">
      <c r="A163" s="22"/>
      <c r="B163" s="21"/>
      <c r="C163" s="50"/>
    </row>
    <row r="164" spans="1:3" s="7" customFormat="1" ht="12.75">
      <c r="A164" s="22"/>
      <c r="B164" s="21"/>
      <c r="C164" s="50"/>
    </row>
    <row r="165" spans="1:3" s="7" customFormat="1" ht="12.75">
      <c r="A165" s="22"/>
      <c r="B165" s="21"/>
      <c r="C165" s="50"/>
    </row>
    <row r="166" spans="1:3" s="7" customFormat="1" ht="12.75">
      <c r="A166" s="22"/>
      <c r="B166" s="21"/>
      <c r="C166" s="50"/>
    </row>
    <row r="167" spans="1:3" s="7" customFormat="1" ht="12.75">
      <c r="A167" s="22"/>
      <c r="B167" s="21"/>
      <c r="C167" s="50"/>
    </row>
    <row r="168" spans="1:3" s="7" customFormat="1" ht="12.75">
      <c r="A168" s="22"/>
      <c r="B168" s="21"/>
      <c r="C168" s="50"/>
    </row>
    <row r="169" spans="1:3" s="7" customFormat="1" ht="12.75">
      <c r="A169" s="22"/>
      <c r="B169" s="21"/>
      <c r="C169" s="50"/>
    </row>
    <row r="170" spans="1:3" s="7" customFormat="1" ht="12.75">
      <c r="A170" s="22"/>
      <c r="B170" s="21"/>
      <c r="C170" s="50"/>
    </row>
  </sheetData>
  <sheetProtection/>
  <mergeCells count="9">
    <mergeCell ref="E6:E7"/>
    <mergeCell ref="C5:E5"/>
    <mergeCell ref="A3:E4"/>
    <mergeCell ref="D1:E1"/>
    <mergeCell ref="B2:C2"/>
    <mergeCell ref="A5:A7"/>
    <mergeCell ref="B5:B7"/>
    <mergeCell ref="C6:C7"/>
    <mergeCell ref="D6:D7"/>
  </mergeCells>
  <printOptions/>
  <pageMargins left="0.7874015748031497" right="0.3937007874015748" top="0.3937007874015748" bottom="0.3937007874015748" header="0.5118110236220472" footer="0.5118110236220472"/>
  <pageSetup fitToHeight="2"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J728"/>
  <sheetViews>
    <sheetView tabSelected="1" view="pageBreakPreview" zoomScaleNormal="120" zoomScaleSheetLayoutView="100" workbookViewId="0" topLeftCell="A1">
      <selection activeCell="M13" sqref="M13"/>
    </sheetView>
  </sheetViews>
  <sheetFormatPr defaultColWidth="9.00390625" defaultRowHeight="12.75"/>
  <cols>
    <col min="1" max="1" width="4.625" style="0" customWidth="1"/>
    <col min="2" max="2" width="5.375" style="0" customWidth="1"/>
    <col min="3" max="3" width="11.75390625" style="96" customWidth="1"/>
    <col min="4" max="4" width="5.00390625" style="0" customWidth="1"/>
    <col min="5" max="5" width="54.625" style="4" customWidth="1"/>
    <col min="6" max="6" width="13.625" style="120" customWidth="1"/>
    <col min="7" max="7" width="13.25390625" style="0" customWidth="1"/>
    <col min="8" max="8" width="13.375" style="0" customWidth="1"/>
  </cols>
  <sheetData>
    <row r="1" spans="1:8" ht="144.75" customHeight="1">
      <c r="A1" s="3"/>
      <c r="B1" s="3"/>
      <c r="C1" s="94"/>
      <c r="D1" s="3"/>
      <c r="E1" s="68"/>
      <c r="F1" s="117"/>
      <c r="G1" s="204" t="s">
        <v>973</v>
      </c>
      <c r="H1" s="204"/>
    </row>
    <row r="2" spans="1:9" ht="30" customHeight="1">
      <c r="A2" s="214" t="s">
        <v>527</v>
      </c>
      <c r="B2" s="214"/>
      <c r="C2" s="214"/>
      <c r="D2" s="214"/>
      <c r="E2" s="214"/>
      <c r="F2" s="214"/>
      <c r="G2" s="214"/>
      <c r="H2" s="214"/>
      <c r="I2" s="1"/>
    </row>
    <row r="3" spans="1:9" ht="12.75" customHeight="1">
      <c r="A3" s="214"/>
      <c r="B3" s="214"/>
      <c r="C3" s="214"/>
      <c r="D3" s="214"/>
      <c r="E3" s="214"/>
      <c r="F3" s="214"/>
      <c r="G3" s="214"/>
      <c r="H3" s="214"/>
      <c r="I3" s="2"/>
    </row>
    <row r="4" spans="1:8" ht="12.75">
      <c r="A4" s="215"/>
      <c r="B4" s="215"/>
      <c r="C4" s="215"/>
      <c r="D4" s="215"/>
      <c r="E4" s="215"/>
      <c r="F4" s="215"/>
      <c r="G4" s="215"/>
      <c r="H4" s="215"/>
    </row>
    <row r="5" spans="1:8" ht="12.75">
      <c r="A5" s="208" t="s">
        <v>568</v>
      </c>
      <c r="B5" s="208" t="s">
        <v>569</v>
      </c>
      <c r="C5" s="205" t="s">
        <v>570</v>
      </c>
      <c r="D5" s="208" t="s">
        <v>571</v>
      </c>
      <c r="E5" s="210" t="s">
        <v>572</v>
      </c>
      <c r="F5" s="216" t="s">
        <v>573</v>
      </c>
      <c r="G5" s="216"/>
      <c r="H5" s="216"/>
    </row>
    <row r="6" spans="1:8" ht="12.75">
      <c r="A6" s="209"/>
      <c r="B6" s="209"/>
      <c r="C6" s="206"/>
      <c r="D6" s="209"/>
      <c r="E6" s="211"/>
      <c r="F6" s="212" t="s">
        <v>32</v>
      </c>
      <c r="G6" s="212" t="s">
        <v>33</v>
      </c>
      <c r="H6" s="212" t="s">
        <v>529</v>
      </c>
    </row>
    <row r="7" spans="1:8" ht="12.75">
      <c r="A7" s="209"/>
      <c r="B7" s="209"/>
      <c r="C7" s="207"/>
      <c r="D7" s="209"/>
      <c r="E7" s="211"/>
      <c r="F7" s="213"/>
      <c r="G7" s="213"/>
      <c r="H7" s="213"/>
    </row>
    <row r="8" spans="1:8" s="5" customFormat="1" ht="12.75">
      <c r="A8" s="52"/>
      <c r="B8" s="52"/>
      <c r="C8" s="95"/>
      <c r="D8" s="52"/>
      <c r="E8" s="53" t="s">
        <v>65</v>
      </c>
      <c r="F8" s="70">
        <f>F228+F326+F358+F553+F699+F316+F9</f>
        <v>341077.95800000004</v>
      </c>
      <c r="G8" s="70">
        <f>G228+G326+G358+G553+G699+G316+G9</f>
        <v>317150.6</v>
      </c>
      <c r="H8" s="70">
        <f>H228+H326+H358+H553+H699+H316+H9</f>
        <v>276037.39999999997</v>
      </c>
    </row>
    <row r="9" spans="1:8" ht="12.75">
      <c r="A9" s="16">
        <v>501</v>
      </c>
      <c r="B9" s="16"/>
      <c r="C9" s="37"/>
      <c r="D9" s="16"/>
      <c r="E9" s="30" t="s">
        <v>64</v>
      </c>
      <c r="F9" s="103">
        <f>F10+F70+F103+F142+F164+F217+F124</f>
        <v>81829.84800000001</v>
      </c>
      <c r="G9" s="103">
        <f>G10+G70+G103+G142+G164+G217+G124</f>
        <v>93769.15</v>
      </c>
      <c r="H9" s="103">
        <f>H10+H70+H103+H142+H164+H217+H124</f>
        <v>49275.799999999996</v>
      </c>
    </row>
    <row r="10" spans="1:8" ht="12.75">
      <c r="A10" s="16" t="s">
        <v>575</v>
      </c>
      <c r="B10" s="16" t="s">
        <v>576</v>
      </c>
      <c r="C10" s="37"/>
      <c r="D10" s="16"/>
      <c r="E10" s="30" t="s">
        <v>583</v>
      </c>
      <c r="F10" s="103">
        <f>F17+F51+F57+F38+F45+F11</f>
        <v>18712.1</v>
      </c>
      <c r="G10" s="103">
        <f>G17+G51+G57+G38+G45+G11</f>
        <v>17969.8</v>
      </c>
      <c r="H10" s="103">
        <f>H17+H51+H57+H38+H45+H11</f>
        <v>17425.6</v>
      </c>
    </row>
    <row r="11" spans="1:8" ht="22.5">
      <c r="A11" s="54" t="s">
        <v>575</v>
      </c>
      <c r="B11" s="54" t="s">
        <v>574</v>
      </c>
      <c r="C11" s="60"/>
      <c r="D11" s="54"/>
      <c r="E11" s="33" t="s">
        <v>68</v>
      </c>
      <c r="F11" s="103">
        <f aca="true" t="shared" si="0" ref="F11:H15">F12</f>
        <v>1350</v>
      </c>
      <c r="G11" s="103">
        <f t="shared" si="0"/>
        <v>1350</v>
      </c>
      <c r="H11" s="103">
        <f t="shared" si="0"/>
        <v>1350</v>
      </c>
    </row>
    <row r="12" spans="1:8" ht="22.5">
      <c r="A12" s="17" t="s">
        <v>575</v>
      </c>
      <c r="B12" s="17" t="s">
        <v>574</v>
      </c>
      <c r="C12" s="39" t="s">
        <v>399</v>
      </c>
      <c r="D12" s="9"/>
      <c r="E12" s="32" t="s">
        <v>39</v>
      </c>
      <c r="F12" s="105">
        <f t="shared" si="0"/>
        <v>1350</v>
      </c>
      <c r="G12" s="105">
        <f t="shared" si="0"/>
        <v>1350</v>
      </c>
      <c r="H12" s="105">
        <f t="shared" si="0"/>
        <v>1350</v>
      </c>
    </row>
    <row r="13" spans="1:8" ht="12.75">
      <c r="A13" s="17" t="s">
        <v>575</v>
      </c>
      <c r="B13" s="17" t="s">
        <v>574</v>
      </c>
      <c r="C13" s="39" t="s">
        <v>400</v>
      </c>
      <c r="D13" s="9"/>
      <c r="E13" s="44" t="s">
        <v>181</v>
      </c>
      <c r="F13" s="105">
        <f t="shared" si="0"/>
        <v>1350</v>
      </c>
      <c r="G13" s="105">
        <f t="shared" si="0"/>
        <v>1350</v>
      </c>
      <c r="H13" s="105">
        <f t="shared" si="0"/>
        <v>1350</v>
      </c>
    </row>
    <row r="14" spans="1:8" ht="12.75">
      <c r="A14" s="17" t="s">
        <v>575</v>
      </c>
      <c r="B14" s="17" t="s">
        <v>574</v>
      </c>
      <c r="C14" s="39" t="s">
        <v>522</v>
      </c>
      <c r="D14" s="9"/>
      <c r="E14" s="44" t="s">
        <v>523</v>
      </c>
      <c r="F14" s="105">
        <f t="shared" si="0"/>
        <v>1350</v>
      </c>
      <c r="G14" s="105">
        <f t="shared" si="0"/>
        <v>1350</v>
      </c>
      <c r="H14" s="105">
        <f t="shared" si="0"/>
        <v>1350</v>
      </c>
    </row>
    <row r="15" spans="1:8" ht="22.5">
      <c r="A15" s="17" t="s">
        <v>575</v>
      </c>
      <c r="B15" s="17" t="s">
        <v>574</v>
      </c>
      <c r="C15" s="39" t="s">
        <v>524</v>
      </c>
      <c r="D15" s="9"/>
      <c r="E15" s="31" t="s">
        <v>525</v>
      </c>
      <c r="F15" s="105">
        <f>F16</f>
        <v>1350</v>
      </c>
      <c r="G15" s="105">
        <f t="shared" si="0"/>
        <v>1350</v>
      </c>
      <c r="H15" s="105">
        <f t="shared" si="0"/>
        <v>1350</v>
      </c>
    </row>
    <row r="16" spans="1:8" ht="45">
      <c r="A16" s="17" t="s">
        <v>575</v>
      </c>
      <c r="B16" s="17" t="s">
        <v>574</v>
      </c>
      <c r="C16" s="39" t="s">
        <v>524</v>
      </c>
      <c r="D16" s="9" t="s">
        <v>103</v>
      </c>
      <c r="E16" s="32" t="s">
        <v>31</v>
      </c>
      <c r="F16" s="105">
        <v>1350</v>
      </c>
      <c r="G16" s="105">
        <v>1350</v>
      </c>
      <c r="H16" s="105">
        <v>1350</v>
      </c>
    </row>
    <row r="17" spans="1:8" s="5" customFormat="1" ht="33.75">
      <c r="A17" s="54" t="s">
        <v>575</v>
      </c>
      <c r="B17" s="54" t="s">
        <v>577</v>
      </c>
      <c r="C17" s="60"/>
      <c r="D17" s="55"/>
      <c r="E17" s="33" t="s">
        <v>390</v>
      </c>
      <c r="F17" s="118">
        <f>F18</f>
        <v>16024</v>
      </c>
      <c r="G17" s="118">
        <f aca="true" t="shared" si="1" ref="G17:H19">G18</f>
        <v>16240</v>
      </c>
      <c r="H17" s="118">
        <f t="shared" si="1"/>
        <v>15794.1</v>
      </c>
    </row>
    <row r="18" spans="1:8" ht="22.5">
      <c r="A18" s="9" t="s">
        <v>575</v>
      </c>
      <c r="B18" s="9" t="s">
        <v>577</v>
      </c>
      <c r="C18" s="39" t="s">
        <v>399</v>
      </c>
      <c r="D18" s="9"/>
      <c r="E18" s="32" t="s">
        <v>39</v>
      </c>
      <c r="F18" s="108">
        <f>F19</f>
        <v>16024</v>
      </c>
      <c r="G18" s="108">
        <f t="shared" si="1"/>
        <v>16240</v>
      </c>
      <c r="H18" s="108">
        <f t="shared" si="1"/>
        <v>15794.1</v>
      </c>
    </row>
    <row r="19" spans="1:8" ht="12.75">
      <c r="A19" s="9" t="s">
        <v>575</v>
      </c>
      <c r="B19" s="9" t="s">
        <v>577</v>
      </c>
      <c r="C19" s="39" t="s">
        <v>400</v>
      </c>
      <c r="D19" s="9"/>
      <c r="E19" s="44" t="s">
        <v>181</v>
      </c>
      <c r="F19" s="108">
        <f>F20</f>
        <v>16024</v>
      </c>
      <c r="G19" s="108">
        <f t="shared" si="1"/>
        <v>16240</v>
      </c>
      <c r="H19" s="108">
        <f t="shared" si="1"/>
        <v>15794.1</v>
      </c>
    </row>
    <row r="20" spans="1:8" ht="22.5">
      <c r="A20" s="9" t="s">
        <v>575</v>
      </c>
      <c r="B20" s="9" t="s">
        <v>577</v>
      </c>
      <c r="C20" s="39" t="s">
        <v>401</v>
      </c>
      <c r="D20" s="9"/>
      <c r="E20" s="44" t="s">
        <v>188</v>
      </c>
      <c r="F20" s="108">
        <f>F21+F29+F33</f>
        <v>16024</v>
      </c>
      <c r="G20" s="108">
        <f>G21+G29+G33</f>
        <v>16240</v>
      </c>
      <c r="H20" s="108">
        <f>H21+H29+H33</f>
        <v>15794.1</v>
      </c>
    </row>
    <row r="21" spans="1:8" ht="12.75">
      <c r="A21" s="9" t="s">
        <v>575</v>
      </c>
      <c r="B21" s="9" t="s">
        <v>577</v>
      </c>
      <c r="C21" s="39" t="s">
        <v>402</v>
      </c>
      <c r="D21" s="9"/>
      <c r="E21" s="31" t="s">
        <v>398</v>
      </c>
      <c r="F21" s="108">
        <f>F22+F26</f>
        <v>15654.9</v>
      </c>
      <c r="G21" s="108">
        <f>G22+G26</f>
        <v>15888.9</v>
      </c>
      <c r="H21" s="108">
        <f>H22+H26</f>
        <v>15465</v>
      </c>
    </row>
    <row r="22" spans="1:8" ht="22.5">
      <c r="A22" s="9" t="s">
        <v>575</v>
      </c>
      <c r="B22" s="9" t="s">
        <v>577</v>
      </c>
      <c r="C22" s="39" t="s">
        <v>108</v>
      </c>
      <c r="D22" s="9"/>
      <c r="E22" s="31" t="s">
        <v>109</v>
      </c>
      <c r="F22" s="108">
        <f>F23+F24+F25</f>
        <v>15654.9</v>
      </c>
      <c r="G22" s="108">
        <f>G23+G24+G25</f>
        <v>15888.9</v>
      </c>
      <c r="H22" s="108">
        <f>H23+H24+H25</f>
        <v>15465</v>
      </c>
    </row>
    <row r="23" spans="1:8" ht="45">
      <c r="A23" s="9" t="s">
        <v>575</v>
      </c>
      <c r="B23" s="9" t="s">
        <v>577</v>
      </c>
      <c r="C23" s="39" t="s">
        <v>108</v>
      </c>
      <c r="D23" s="9" t="s">
        <v>103</v>
      </c>
      <c r="E23" s="32" t="s">
        <v>104</v>
      </c>
      <c r="F23" s="105">
        <v>13365</v>
      </c>
      <c r="G23" s="105">
        <v>13383</v>
      </c>
      <c r="H23" s="105">
        <v>13305</v>
      </c>
    </row>
    <row r="24" spans="1:8" ht="22.5">
      <c r="A24" s="9" t="s">
        <v>575</v>
      </c>
      <c r="B24" s="9" t="s">
        <v>577</v>
      </c>
      <c r="C24" s="39" t="s">
        <v>108</v>
      </c>
      <c r="D24" s="9" t="s">
        <v>105</v>
      </c>
      <c r="E24" s="32" t="s">
        <v>598</v>
      </c>
      <c r="F24" s="105">
        <f>2495.9-16-224</f>
        <v>2255.9</v>
      </c>
      <c r="G24" s="105">
        <v>2495.9</v>
      </c>
      <c r="H24" s="105">
        <v>2150</v>
      </c>
    </row>
    <row r="25" spans="1:8" ht="12.75">
      <c r="A25" s="9" t="s">
        <v>575</v>
      </c>
      <c r="B25" s="9" t="s">
        <v>577</v>
      </c>
      <c r="C25" s="39" t="s">
        <v>108</v>
      </c>
      <c r="D25" s="9" t="s">
        <v>149</v>
      </c>
      <c r="E25" s="31" t="s">
        <v>150</v>
      </c>
      <c r="F25" s="105">
        <f>60-26</f>
        <v>34</v>
      </c>
      <c r="G25" s="105">
        <v>10</v>
      </c>
      <c r="H25" s="105">
        <v>10</v>
      </c>
    </row>
    <row r="26" spans="1:8" ht="0.75" customHeight="1">
      <c r="A26" s="9" t="s">
        <v>575</v>
      </c>
      <c r="B26" s="9" t="s">
        <v>577</v>
      </c>
      <c r="C26" s="39" t="s">
        <v>330</v>
      </c>
      <c r="D26" s="9"/>
      <c r="E26" s="31" t="s">
        <v>331</v>
      </c>
      <c r="F26" s="105">
        <f aca="true" t="shared" si="2" ref="F26:H27">F27</f>
        <v>0</v>
      </c>
      <c r="G26" s="105">
        <f t="shared" si="2"/>
        <v>0</v>
      </c>
      <c r="H26" s="105">
        <f t="shared" si="2"/>
        <v>0</v>
      </c>
    </row>
    <row r="27" spans="1:8" ht="12.75" hidden="1">
      <c r="A27" s="9" t="s">
        <v>575</v>
      </c>
      <c r="B27" s="9" t="s">
        <v>577</v>
      </c>
      <c r="C27" s="39" t="s">
        <v>332</v>
      </c>
      <c r="D27" s="9"/>
      <c r="E27" s="31" t="s">
        <v>403</v>
      </c>
      <c r="F27" s="105">
        <f t="shared" si="2"/>
        <v>0</v>
      </c>
      <c r="G27" s="105">
        <f t="shared" si="2"/>
        <v>0</v>
      </c>
      <c r="H27" s="105">
        <f t="shared" si="2"/>
        <v>0</v>
      </c>
    </row>
    <row r="28" spans="1:8" ht="22.5" hidden="1">
      <c r="A28" s="9" t="s">
        <v>575</v>
      </c>
      <c r="B28" s="9" t="s">
        <v>577</v>
      </c>
      <c r="C28" s="39" t="s">
        <v>332</v>
      </c>
      <c r="D28" s="9" t="s">
        <v>105</v>
      </c>
      <c r="E28" s="32" t="s">
        <v>598</v>
      </c>
      <c r="F28" s="105"/>
      <c r="G28" s="105"/>
      <c r="H28" s="105"/>
    </row>
    <row r="29" spans="1:8" ht="22.5">
      <c r="A29" s="9" t="s">
        <v>575</v>
      </c>
      <c r="B29" s="9" t="s">
        <v>577</v>
      </c>
      <c r="C29" s="39" t="s">
        <v>404</v>
      </c>
      <c r="D29" s="9"/>
      <c r="E29" s="43" t="s">
        <v>338</v>
      </c>
      <c r="F29" s="105">
        <f>F30</f>
        <v>40</v>
      </c>
      <c r="G29" s="105">
        <f aca="true" t="shared" si="3" ref="G29:H31">G30</f>
        <v>22</v>
      </c>
      <c r="H29" s="105">
        <f t="shared" si="3"/>
        <v>0</v>
      </c>
    </row>
    <row r="30" spans="1:8" ht="12.75">
      <c r="A30" s="9" t="s">
        <v>575</v>
      </c>
      <c r="B30" s="9" t="s">
        <v>577</v>
      </c>
      <c r="C30" s="39" t="s">
        <v>405</v>
      </c>
      <c r="D30" s="9"/>
      <c r="E30" s="31" t="s">
        <v>398</v>
      </c>
      <c r="F30" s="105">
        <f>F31</f>
        <v>40</v>
      </c>
      <c r="G30" s="105">
        <f t="shared" si="3"/>
        <v>22</v>
      </c>
      <c r="H30" s="105">
        <f t="shared" si="3"/>
        <v>0</v>
      </c>
    </row>
    <row r="31" spans="1:8" ht="22.5">
      <c r="A31" s="9" t="s">
        <v>575</v>
      </c>
      <c r="B31" s="9" t="s">
        <v>577</v>
      </c>
      <c r="C31" s="39" t="s">
        <v>117</v>
      </c>
      <c r="D31" s="9"/>
      <c r="E31" s="31" t="s">
        <v>110</v>
      </c>
      <c r="F31" s="105">
        <f>F32</f>
        <v>40</v>
      </c>
      <c r="G31" s="105">
        <f t="shared" si="3"/>
        <v>22</v>
      </c>
      <c r="H31" s="105">
        <f t="shared" si="3"/>
        <v>0</v>
      </c>
    </row>
    <row r="32" spans="1:8" ht="45">
      <c r="A32" s="9" t="s">
        <v>575</v>
      </c>
      <c r="B32" s="9" t="s">
        <v>577</v>
      </c>
      <c r="C32" s="39" t="s">
        <v>117</v>
      </c>
      <c r="D32" s="9" t="s">
        <v>103</v>
      </c>
      <c r="E32" s="32" t="s">
        <v>104</v>
      </c>
      <c r="F32" s="105">
        <v>40</v>
      </c>
      <c r="G32" s="105">
        <v>22</v>
      </c>
      <c r="H32" s="105">
        <v>0</v>
      </c>
    </row>
    <row r="33" spans="1:8" ht="33.75">
      <c r="A33" s="9" t="s">
        <v>575</v>
      </c>
      <c r="B33" s="9" t="s">
        <v>577</v>
      </c>
      <c r="C33" s="39" t="s">
        <v>406</v>
      </c>
      <c r="D33" s="9"/>
      <c r="E33" s="43" t="s">
        <v>120</v>
      </c>
      <c r="F33" s="105">
        <f aca="true" t="shared" si="4" ref="F33:H34">F34</f>
        <v>329.1</v>
      </c>
      <c r="G33" s="105">
        <f t="shared" si="4"/>
        <v>329.1</v>
      </c>
      <c r="H33" s="105">
        <f t="shared" si="4"/>
        <v>329.1</v>
      </c>
    </row>
    <row r="34" spans="1:8" ht="33" customHeight="1">
      <c r="A34" s="9" t="s">
        <v>575</v>
      </c>
      <c r="B34" s="9" t="s">
        <v>577</v>
      </c>
      <c r="C34" s="39" t="s">
        <v>118</v>
      </c>
      <c r="D34" s="9"/>
      <c r="E34" s="31" t="s">
        <v>409</v>
      </c>
      <c r="F34" s="108">
        <f t="shared" si="4"/>
        <v>329.1</v>
      </c>
      <c r="G34" s="108">
        <f t="shared" si="4"/>
        <v>329.1</v>
      </c>
      <c r="H34" s="108">
        <f t="shared" si="4"/>
        <v>329.1</v>
      </c>
    </row>
    <row r="35" spans="1:8" s="8" customFormat="1" ht="33" customHeight="1">
      <c r="A35" s="9" t="s">
        <v>575</v>
      </c>
      <c r="B35" s="9" t="s">
        <v>577</v>
      </c>
      <c r="C35" s="39" t="s">
        <v>119</v>
      </c>
      <c r="D35" s="9"/>
      <c r="E35" s="31" t="s">
        <v>116</v>
      </c>
      <c r="F35" s="108">
        <f>F36+F37</f>
        <v>329.1</v>
      </c>
      <c r="G35" s="108">
        <f>G36+G37</f>
        <v>329.1</v>
      </c>
      <c r="H35" s="108">
        <f>H36+H37</f>
        <v>329.1</v>
      </c>
    </row>
    <row r="36" spans="1:8" ht="45">
      <c r="A36" s="9" t="s">
        <v>575</v>
      </c>
      <c r="B36" s="9" t="s">
        <v>577</v>
      </c>
      <c r="C36" s="39" t="s">
        <v>119</v>
      </c>
      <c r="D36" s="9" t="s">
        <v>103</v>
      </c>
      <c r="E36" s="32" t="s">
        <v>104</v>
      </c>
      <c r="F36" s="108">
        <v>281</v>
      </c>
      <c r="G36" s="108">
        <v>281</v>
      </c>
      <c r="H36" s="108">
        <v>281</v>
      </c>
    </row>
    <row r="37" spans="1:8" ht="22.5">
      <c r="A37" s="9" t="s">
        <v>575</v>
      </c>
      <c r="B37" s="9" t="s">
        <v>577</v>
      </c>
      <c r="C37" s="39" t="s">
        <v>119</v>
      </c>
      <c r="D37" s="9" t="s">
        <v>105</v>
      </c>
      <c r="E37" s="32" t="s">
        <v>598</v>
      </c>
      <c r="F37" s="108">
        <v>48.1</v>
      </c>
      <c r="G37" s="108">
        <v>48.1</v>
      </c>
      <c r="H37" s="108">
        <v>48.1</v>
      </c>
    </row>
    <row r="38" spans="1:8" s="8" customFormat="1" ht="12.75">
      <c r="A38" s="16" t="s">
        <v>575</v>
      </c>
      <c r="B38" s="16" t="s">
        <v>565</v>
      </c>
      <c r="C38" s="37"/>
      <c r="D38" s="16"/>
      <c r="E38" s="62" t="s">
        <v>566</v>
      </c>
      <c r="F38" s="108">
        <f aca="true" t="shared" si="5" ref="F38:H43">F39</f>
        <v>41.4</v>
      </c>
      <c r="G38" s="108">
        <f t="shared" si="5"/>
        <v>2.8</v>
      </c>
      <c r="H38" s="108">
        <f t="shared" si="5"/>
        <v>4.5</v>
      </c>
    </row>
    <row r="39" spans="1:8" s="8" customFormat="1" ht="22.5">
      <c r="A39" s="9" t="s">
        <v>575</v>
      </c>
      <c r="B39" s="9" t="s">
        <v>565</v>
      </c>
      <c r="C39" s="39" t="s">
        <v>399</v>
      </c>
      <c r="D39" s="16"/>
      <c r="E39" s="32" t="s">
        <v>39</v>
      </c>
      <c r="F39" s="108">
        <f t="shared" si="5"/>
        <v>41.4</v>
      </c>
      <c r="G39" s="108">
        <f t="shared" si="5"/>
        <v>2.8</v>
      </c>
      <c r="H39" s="108">
        <f t="shared" si="5"/>
        <v>4.5</v>
      </c>
    </row>
    <row r="40" spans="1:8" s="8" customFormat="1" ht="12.75">
      <c r="A40" s="9" t="s">
        <v>575</v>
      </c>
      <c r="B40" s="9" t="s">
        <v>565</v>
      </c>
      <c r="C40" s="39" t="s">
        <v>400</v>
      </c>
      <c r="D40" s="16"/>
      <c r="E40" s="44" t="s">
        <v>181</v>
      </c>
      <c r="F40" s="108">
        <f t="shared" si="5"/>
        <v>41.4</v>
      </c>
      <c r="G40" s="108">
        <f t="shared" si="5"/>
        <v>2.8</v>
      </c>
      <c r="H40" s="108">
        <f t="shared" si="5"/>
        <v>4.5</v>
      </c>
    </row>
    <row r="41" spans="1:8" s="8" customFormat="1" ht="33.75">
      <c r="A41" s="9" t="s">
        <v>575</v>
      </c>
      <c r="B41" s="9" t="s">
        <v>565</v>
      </c>
      <c r="C41" s="39" t="s">
        <v>408</v>
      </c>
      <c r="D41" s="9"/>
      <c r="E41" s="71" t="s">
        <v>121</v>
      </c>
      <c r="F41" s="108">
        <f t="shared" si="5"/>
        <v>41.4</v>
      </c>
      <c r="G41" s="108">
        <f t="shared" si="5"/>
        <v>2.8</v>
      </c>
      <c r="H41" s="108">
        <f t="shared" si="5"/>
        <v>4.5</v>
      </c>
    </row>
    <row r="42" spans="1:8" s="8" customFormat="1" ht="33.75">
      <c r="A42" s="9" t="s">
        <v>575</v>
      </c>
      <c r="B42" s="9" t="s">
        <v>565</v>
      </c>
      <c r="C42" s="39" t="s">
        <v>122</v>
      </c>
      <c r="D42" s="9"/>
      <c r="E42" s="100" t="s">
        <v>123</v>
      </c>
      <c r="F42" s="108">
        <f t="shared" si="5"/>
        <v>41.4</v>
      </c>
      <c r="G42" s="108">
        <f t="shared" si="5"/>
        <v>2.8</v>
      </c>
      <c r="H42" s="108">
        <f t="shared" si="5"/>
        <v>4.5</v>
      </c>
    </row>
    <row r="43" spans="1:8" s="8" customFormat="1" ht="33.75">
      <c r="A43" s="9" t="s">
        <v>575</v>
      </c>
      <c r="B43" s="9" t="s">
        <v>565</v>
      </c>
      <c r="C43" s="39" t="s">
        <v>425</v>
      </c>
      <c r="D43" s="9"/>
      <c r="E43" s="100" t="s">
        <v>124</v>
      </c>
      <c r="F43" s="108">
        <f>F44</f>
        <v>41.4</v>
      </c>
      <c r="G43" s="108">
        <f t="shared" si="5"/>
        <v>2.8</v>
      </c>
      <c r="H43" s="108">
        <f t="shared" si="5"/>
        <v>4.5</v>
      </c>
    </row>
    <row r="44" spans="1:8" s="8" customFormat="1" ht="22.5">
      <c r="A44" s="17" t="s">
        <v>575</v>
      </c>
      <c r="B44" s="17" t="s">
        <v>565</v>
      </c>
      <c r="C44" s="39" t="s">
        <v>425</v>
      </c>
      <c r="D44" s="9" t="s">
        <v>105</v>
      </c>
      <c r="E44" s="32" t="s">
        <v>106</v>
      </c>
      <c r="F44" s="108">
        <v>41.4</v>
      </c>
      <c r="G44" s="108">
        <v>2.8</v>
      </c>
      <c r="H44" s="108">
        <v>4.5</v>
      </c>
    </row>
    <row r="45" spans="1:8" s="92" customFormat="1" ht="12.75">
      <c r="A45" s="54" t="s">
        <v>575</v>
      </c>
      <c r="B45" s="54" t="s">
        <v>410</v>
      </c>
      <c r="C45" s="37"/>
      <c r="D45" s="16"/>
      <c r="E45" s="30" t="s">
        <v>411</v>
      </c>
      <c r="F45" s="119">
        <f aca="true" t="shared" si="6" ref="F45:H49">F46</f>
        <v>1000</v>
      </c>
      <c r="G45" s="119">
        <f t="shared" si="6"/>
        <v>0</v>
      </c>
      <c r="H45" s="119">
        <f t="shared" si="6"/>
        <v>0</v>
      </c>
    </row>
    <row r="46" spans="1:8" s="8" customFormat="1" ht="12.75">
      <c r="A46" s="17" t="s">
        <v>575</v>
      </c>
      <c r="B46" s="17" t="s">
        <v>410</v>
      </c>
      <c r="C46" s="39" t="s">
        <v>396</v>
      </c>
      <c r="D46" s="9"/>
      <c r="E46" s="31" t="s">
        <v>156</v>
      </c>
      <c r="F46" s="108">
        <f t="shared" si="6"/>
        <v>1000</v>
      </c>
      <c r="G46" s="108">
        <f t="shared" si="6"/>
        <v>0</v>
      </c>
      <c r="H46" s="108">
        <f t="shared" si="6"/>
        <v>0</v>
      </c>
    </row>
    <row r="47" spans="1:8" s="8" customFormat="1" ht="22.5">
      <c r="A47" s="17" t="s">
        <v>575</v>
      </c>
      <c r="B47" s="17" t="s">
        <v>410</v>
      </c>
      <c r="C47" s="39" t="s">
        <v>412</v>
      </c>
      <c r="D47" s="9"/>
      <c r="E47" s="32" t="s">
        <v>413</v>
      </c>
      <c r="F47" s="108">
        <f t="shared" si="6"/>
        <v>1000</v>
      </c>
      <c r="G47" s="108">
        <f t="shared" si="6"/>
        <v>0</v>
      </c>
      <c r="H47" s="108">
        <f t="shared" si="6"/>
        <v>0</v>
      </c>
    </row>
    <row r="48" spans="1:8" s="8" customFormat="1" ht="12.75">
      <c r="A48" s="17" t="s">
        <v>575</v>
      </c>
      <c r="B48" s="17" t="s">
        <v>410</v>
      </c>
      <c r="C48" s="39" t="s">
        <v>414</v>
      </c>
      <c r="D48" s="9"/>
      <c r="E48" s="31" t="s">
        <v>398</v>
      </c>
      <c r="F48" s="108">
        <f t="shared" si="6"/>
        <v>1000</v>
      </c>
      <c r="G48" s="108">
        <f t="shared" si="6"/>
        <v>0</v>
      </c>
      <c r="H48" s="108">
        <f t="shared" si="6"/>
        <v>0</v>
      </c>
    </row>
    <row r="49" spans="1:8" s="8" customFormat="1" ht="22.5">
      <c r="A49" s="17" t="s">
        <v>575</v>
      </c>
      <c r="B49" s="17" t="s">
        <v>410</v>
      </c>
      <c r="C49" s="39" t="s">
        <v>554</v>
      </c>
      <c r="D49" s="9"/>
      <c r="E49" s="32" t="s">
        <v>553</v>
      </c>
      <c r="F49" s="108">
        <f>F50</f>
        <v>1000</v>
      </c>
      <c r="G49" s="108">
        <f t="shared" si="6"/>
        <v>0</v>
      </c>
      <c r="H49" s="108">
        <f t="shared" si="6"/>
        <v>0</v>
      </c>
    </row>
    <row r="50" spans="1:8" s="8" customFormat="1" ht="12.75">
      <c r="A50" s="17" t="s">
        <v>575</v>
      </c>
      <c r="B50" s="17" t="s">
        <v>410</v>
      </c>
      <c r="C50" s="39" t="s">
        <v>554</v>
      </c>
      <c r="D50" s="9" t="s">
        <v>149</v>
      </c>
      <c r="E50" s="31" t="s">
        <v>150</v>
      </c>
      <c r="F50" s="108">
        <v>1000</v>
      </c>
      <c r="G50" s="108">
        <v>0</v>
      </c>
      <c r="H50" s="108">
        <v>0</v>
      </c>
    </row>
    <row r="51" spans="1:8" s="5" customFormat="1" ht="12.75">
      <c r="A51" s="16" t="s">
        <v>575</v>
      </c>
      <c r="B51" s="16" t="s">
        <v>70</v>
      </c>
      <c r="C51" s="37"/>
      <c r="D51" s="16"/>
      <c r="E51" s="30" t="s">
        <v>584</v>
      </c>
      <c r="F51" s="103">
        <f aca="true" t="shared" si="7" ref="F51:H55">F52</f>
        <v>119.7</v>
      </c>
      <c r="G51" s="103">
        <f t="shared" si="7"/>
        <v>200</v>
      </c>
      <c r="H51" s="103">
        <f t="shared" si="7"/>
        <v>100</v>
      </c>
    </row>
    <row r="52" spans="1:8" s="5" customFormat="1" ht="12.75">
      <c r="A52" s="9" t="s">
        <v>575</v>
      </c>
      <c r="B52" s="9" t="s">
        <v>70</v>
      </c>
      <c r="C52" s="39" t="s">
        <v>396</v>
      </c>
      <c r="D52" s="57"/>
      <c r="E52" s="31" t="s">
        <v>156</v>
      </c>
      <c r="F52" s="105">
        <f t="shared" si="7"/>
        <v>119.7</v>
      </c>
      <c r="G52" s="105">
        <f t="shared" si="7"/>
        <v>200</v>
      </c>
      <c r="H52" s="105">
        <f t="shared" si="7"/>
        <v>100</v>
      </c>
    </row>
    <row r="53" spans="1:8" s="5" customFormat="1" ht="12.75">
      <c r="A53" s="9" t="s">
        <v>575</v>
      </c>
      <c r="B53" s="9" t="s">
        <v>70</v>
      </c>
      <c r="C53" s="40" t="s">
        <v>415</v>
      </c>
      <c r="D53" s="57"/>
      <c r="E53" s="32" t="s">
        <v>66</v>
      </c>
      <c r="F53" s="105">
        <f t="shared" si="7"/>
        <v>119.7</v>
      </c>
      <c r="G53" s="105">
        <f t="shared" si="7"/>
        <v>200</v>
      </c>
      <c r="H53" s="105">
        <f t="shared" si="7"/>
        <v>100</v>
      </c>
    </row>
    <row r="54" spans="1:8" ht="12.75">
      <c r="A54" s="9" t="s">
        <v>575</v>
      </c>
      <c r="B54" s="9" t="s">
        <v>70</v>
      </c>
      <c r="C54" s="39" t="s">
        <v>416</v>
      </c>
      <c r="D54" s="9"/>
      <c r="E54" s="31" t="s">
        <v>398</v>
      </c>
      <c r="F54" s="105">
        <f t="shared" si="7"/>
        <v>119.7</v>
      </c>
      <c r="G54" s="105">
        <f t="shared" si="7"/>
        <v>200</v>
      </c>
      <c r="H54" s="105">
        <f t="shared" si="7"/>
        <v>100</v>
      </c>
    </row>
    <row r="55" spans="1:8" ht="12.75">
      <c r="A55" s="9" t="s">
        <v>575</v>
      </c>
      <c r="B55" s="9" t="s">
        <v>70</v>
      </c>
      <c r="C55" s="39" t="s">
        <v>125</v>
      </c>
      <c r="D55" s="9"/>
      <c r="E55" s="32" t="s">
        <v>126</v>
      </c>
      <c r="F55" s="108">
        <f>F56</f>
        <v>119.7</v>
      </c>
      <c r="G55" s="108">
        <f t="shared" si="7"/>
        <v>200</v>
      </c>
      <c r="H55" s="108">
        <f t="shared" si="7"/>
        <v>100</v>
      </c>
    </row>
    <row r="56" spans="1:9" ht="12.75">
      <c r="A56" s="9" t="s">
        <v>575</v>
      </c>
      <c r="B56" s="9" t="s">
        <v>70</v>
      </c>
      <c r="C56" s="39" t="s">
        <v>125</v>
      </c>
      <c r="D56" s="9" t="s">
        <v>149</v>
      </c>
      <c r="E56" s="31" t="s">
        <v>150</v>
      </c>
      <c r="F56" s="108">
        <f>200-80.3</f>
        <v>119.7</v>
      </c>
      <c r="G56" s="108">
        <v>200</v>
      </c>
      <c r="H56" s="108">
        <v>100</v>
      </c>
      <c r="I56" s="170"/>
    </row>
    <row r="57" spans="1:8" s="5" customFormat="1" ht="12.75">
      <c r="A57" s="16" t="s">
        <v>575</v>
      </c>
      <c r="B57" s="16" t="s">
        <v>75</v>
      </c>
      <c r="C57" s="37"/>
      <c r="D57" s="16"/>
      <c r="E57" s="30" t="s">
        <v>585</v>
      </c>
      <c r="F57" s="103">
        <f>F58</f>
        <v>177</v>
      </c>
      <c r="G57" s="103">
        <f>G58</f>
        <v>177</v>
      </c>
      <c r="H57" s="103">
        <f>H58</f>
        <v>177</v>
      </c>
    </row>
    <row r="58" spans="1:8" s="5" customFormat="1" ht="22.5">
      <c r="A58" s="9" t="s">
        <v>575</v>
      </c>
      <c r="B58" s="9" t="s">
        <v>75</v>
      </c>
      <c r="C58" s="39" t="s">
        <v>399</v>
      </c>
      <c r="D58" s="9"/>
      <c r="E58" s="32" t="s">
        <v>39</v>
      </c>
      <c r="F58" s="103">
        <f>F59+F65</f>
        <v>177</v>
      </c>
      <c r="G58" s="103">
        <f>G59+G65</f>
        <v>177</v>
      </c>
      <c r="H58" s="103">
        <f>H59+H65</f>
        <v>177</v>
      </c>
    </row>
    <row r="59" spans="1:8" s="5" customFormat="1" ht="33.75">
      <c r="A59" s="17" t="s">
        <v>575</v>
      </c>
      <c r="B59" s="17" t="s">
        <v>75</v>
      </c>
      <c r="C59" s="40" t="s">
        <v>417</v>
      </c>
      <c r="D59" s="17"/>
      <c r="E59" s="43" t="s">
        <v>542</v>
      </c>
      <c r="F59" s="105">
        <f>F60</f>
        <v>45</v>
      </c>
      <c r="G59" s="105">
        <f aca="true" t="shared" si="8" ref="G59:H62">G60</f>
        <v>45</v>
      </c>
      <c r="H59" s="105">
        <f t="shared" si="8"/>
        <v>45</v>
      </c>
    </row>
    <row r="60" spans="1:8" s="92" customFormat="1" ht="22.5">
      <c r="A60" s="17" t="s">
        <v>575</v>
      </c>
      <c r="B60" s="17" t="s">
        <v>75</v>
      </c>
      <c r="C60" s="40" t="s">
        <v>418</v>
      </c>
      <c r="D60" s="17"/>
      <c r="E60" s="31" t="s">
        <v>519</v>
      </c>
      <c r="F60" s="105">
        <f>F61</f>
        <v>45</v>
      </c>
      <c r="G60" s="105">
        <f t="shared" si="8"/>
        <v>45</v>
      </c>
      <c r="H60" s="105">
        <f t="shared" si="8"/>
        <v>45</v>
      </c>
    </row>
    <row r="61" spans="1:8" s="92" customFormat="1" ht="12.75">
      <c r="A61" s="17" t="s">
        <v>575</v>
      </c>
      <c r="B61" s="17" t="s">
        <v>75</v>
      </c>
      <c r="C61" s="40" t="s">
        <v>419</v>
      </c>
      <c r="D61" s="17"/>
      <c r="E61" s="31" t="s">
        <v>398</v>
      </c>
      <c r="F61" s="105">
        <f>F62</f>
        <v>45</v>
      </c>
      <c r="G61" s="105">
        <f t="shared" si="8"/>
        <v>45</v>
      </c>
      <c r="H61" s="105">
        <f t="shared" si="8"/>
        <v>45</v>
      </c>
    </row>
    <row r="62" spans="1:8" s="92" customFormat="1" ht="22.5">
      <c r="A62" s="17" t="s">
        <v>575</v>
      </c>
      <c r="B62" s="17" t="s">
        <v>75</v>
      </c>
      <c r="C62" s="40" t="s">
        <v>590</v>
      </c>
      <c r="D62" s="17"/>
      <c r="E62" s="31" t="s">
        <v>6</v>
      </c>
      <c r="F62" s="105">
        <f>F63</f>
        <v>45</v>
      </c>
      <c r="G62" s="105">
        <f t="shared" si="8"/>
        <v>45</v>
      </c>
      <c r="H62" s="105">
        <f t="shared" si="8"/>
        <v>45</v>
      </c>
    </row>
    <row r="63" spans="1:8" s="92" customFormat="1" ht="12.75">
      <c r="A63" s="17" t="s">
        <v>575</v>
      </c>
      <c r="B63" s="17" t="s">
        <v>75</v>
      </c>
      <c r="C63" s="40" t="s">
        <v>590</v>
      </c>
      <c r="D63" s="9" t="s">
        <v>149</v>
      </c>
      <c r="E63" s="31" t="s">
        <v>150</v>
      </c>
      <c r="F63" s="105">
        <v>45</v>
      </c>
      <c r="G63" s="105">
        <v>45</v>
      </c>
      <c r="H63" s="105">
        <v>45</v>
      </c>
    </row>
    <row r="64" spans="1:8" s="5" customFormat="1" ht="13.5" customHeight="1">
      <c r="A64" s="9" t="s">
        <v>575</v>
      </c>
      <c r="B64" s="9" t="s">
        <v>75</v>
      </c>
      <c r="C64" s="39" t="s">
        <v>400</v>
      </c>
      <c r="D64" s="9"/>
      <c r="E64" s="44" t="s">
        <v>181</v>
      </c>
      <c r="F64" s="105">
        <f>F65</f>
        <v>132</v>
      </c>
      <c r="G64" s="105">
        <f aca="true" t="shared" si="9" ref="G64:H66">G65</f>
        <v>132</v>
      </c>
      <c r="H64" s="105">
        <f t="shared" si="9"/>
        <v>132</v>
      </c>
    </row>
    <row r="65" spans="1:8" s="5" customFormat="1" ht="48.75" customHeight="1">
      <c r="A65" s="9" t="s">
        <v>575</v>
      </c>
      <c r="B65" s="9" t="s">
        <v>75</v>
      </c>
      <c r="C65" s="39" t="s">
        <v>421</v>
      </c>
      <c r="D65" s="9"/>
      <c r="E65" s="44" t="s">
        <v>433</v>
      </c>
      <c r="F65" s="105">
        <f>F66</f>
        <v>132</v>
      </c>
      <c r="G65" s="105">
        <f t="shared" si="9"/>
        <v>132</v>
      </c>
      <c r="H65" s="105">
        <f t="shared" si="9"/>
        <v>132</v>
      </c>
    </row>
    <row r="66" spans="1:8" ht="22.5">
      <c r="A66" s="9" t="s">
        <v>575</v>
      </c>
      <c r="B66" s="9" t="s">
        <v>75</v>
      </c>
      <c r="C66" s="39" t="s">
        <v>434</v>
      </c>
      <c r="D66" s="9"/>
      <c r="E66" s="31" t="s">
        <v>409</v>
      </c>
      <c r="F66" s="105">
        <f>F67</f>
        <v>132</v>
      </c>
      <c r="G66" s="105">
        <f t="shared" si="9"/>
        <v>132</v>
      </c>
      <c r="H66" s="105">
        <f t="shared" si="9"/>
        <v>132</v>
      </c>
    </row>
    <row r="67" spans="1:8" ht="45">
      <c r="A67" s="9" t="s">
        <v>575</v>
      </c>
      <c r="B67" s="9" t="s">
        <v>75</v>
      </c>
      <c r="C67" s="39" t="s">
        <v>127</v>
      </c>
      <c r="D67" s="19"/>
      <c r="E67" s="31" t="s">
        <v>128</v>
      </c>
      <c r="F67" s="105">
        <f>F68+F69</f>
        <v>132</v>
      </c>
      <c r="G67" s="105">
        <f>G68+G69</f>
        <v>132</v>
      </c>
      <c r="H67" s="105">
        <f>H68+H69</f>
        <v>132</v>
      </c>
    </row>
    <row r="68" spans="1:8" ht="45">
      <c r="A68" s="9" t="s">
        <v>575</v>
      </c>
      <c r="B68" s="9" t="s">
        <v>75</v>
      </c>
      <c r="C68" s="39" t="s">
        <v>127</v>
      </c>
      <c r="D68" s="9" t="s">
        <v>103</v>
      </c>
      <c r="E68" s="32" t="s">
        <v>104</v>
      </c>
      <c r="F68" s="105">
        <v>102</v>
      </c>
      <c r="G68" s="105">
        <v>102</v>
      </c>
      <c r="H68" s="105">
        <v>102</v>
      </c>
    </row>
    <row r="69" spans="1:8" ht="22.5">
      <c r="A69" s="9" t="s">
        <v>575</v>
      </c>
      <c r="B69" s="9" t="s">
        <v>75</v>
      </c>
      <c r="C69" s="39" t="s">
        <v>127</v>
      </c>
      <c r="D69" s="9" t="s">
        <v>105</v>
      </c>
      <c r="E69" s="32" t="s">
        <v>598</v>
      </c>
      <c r="F69" s="105">
        <v>30</v>
      </c>
      <c r="G69" s="105">
        <v>30</v>
      </c>
      <c r="H69" s="105">
        <v>30</v>
      </c>
    </row>
    <row r="70" spans="1:8" s="5" customFormat="1" ht="22.5">
      <c r="A70" s="16" t="s">
        <v>575</v>
      </c>
      <c r="B70" s="16" t="s">
        <v>578</v>
      </c>
      <c r="C70" s="37"/>
      <c r="D70" s="16"/>
      <c r="E70" s="30" t="s">
        <v>586</v>
      </c>
      <c r="F70" s="103">
        <f>F71+F78</f>
        <v>683.5</v>
      </c>
      <c r="G70" s="103">
        <f>G71+G78</f>
        <v>590</v>
      </c>
      <c r="H70" s="103">
        <f>H71+H78</f>
        <v>610</v>
      </c>
    </row>
    <row r="71" spans="1:8" s="5" customFormat="1" ht="12.75">
      <c r="A71" s="16" t="s">
        <v>575</v>
      </c>
      <c r="B71" s="16" t="s">
        <v>100</v>
      </c>
      <c r="C71" s="37"/>
      <c r="D71" s="16"/>
      <c r="E71" s="30" t="s">
        <v>101</v>
      </c>
      <c r="F71" s="103">
        <f aca="true" t="shared" si="10" ref="F71:H76">F72</f>
        <v>493</v>
      </c>
      <c r="G71" s="103">
        <f t="shared" si="10"/>
        <v>510</v>
      </c>
      <c r="H71" s="103">
        <f t="shared" si="10"/>
        <v>530</v>
      </c>
    </row>
    <row r="72" spans="1:8" s="5" customFormat="1" ht="22.5">
      <c r="A72" s="9" t="s">
        <v>575</v>
      </c>
      <c r="B72" s="9" t="s">
        <v>100</v>
      </c>
      <c r="C72" s="39" t="s">
        <v>399</v>
      </c>
      <c r="D72" s="9"/>
      <c r="E72" s="32" t="s">
        <v>39</v>
      </c>
      <c r="F72" s="103">
        <f t="shared" si="10"/>
        <v>493</v>
      </c>
      <c r="G72" s="103">
        <f t="shared" si="10"/>
        <v>510</v>
      </c>
      <c r="H72" s="103">
        <f t="shared" si="10"/>
        <v>530</v>
      </c>
    </row>
    <row r="73" spans="1:8" s="5" customFormat="1" ht="12.75">
      <c r="A73" s="9" t="s">
        <v>575</v>
      </c>
      <c r="B73" s="9" t="s">
        <v>100</v>
      </c>
      <c r="C73" s="39" t="s">
        <v>400</v>
      </c>
      <c r="D73" s="9"/>
      <c r="E73" s="44" t="s">
        <v>181</v>
      </c>
      <c r="F73" s="105">
        <f t="shared" si="10"/>
        <v>493</v>
      </c>
      <c r="G73" s="105">
        <f t="shared" si="10"/>
        <v>510</v>
      </c>
      <c r="H73" s="105">
        <f t="shared" si="10"/>
        <v>530</v>
      </c>
    </row>
    <row r="74" spans="1:8" s="5" customFormat="1" ht="22.5">
      <c r="A74" s="9" t="s">
        <v>575</v>
      </c>
      <c r="B74" s="9" t="s">
        <v>100</v>
      </c>
      <c r="C74" s="39" t="s">
        <v>404</v>
      </c>
      <c r="D74" s="9"/>
      <c r="E74" s="43" t="s">
        <v>338</v>
      </c>
      <c r="F74" s="105">
        <f t="shared" si="10"/>
        <v>493</v>
      </c>
      <c r="G74" s="105">
        <f t="shared" si="10"/>
        <v>510</v>
      </c>
      <c r="H74" s="105">
        <f t="shared" si="10"/>
        <v>530</v>
      </c>
    </row>
    <row r="75" spans="1:8" s="5" customFormat="1" ht="33.75">
      <c r="A75" s="9" t="s">
        <v>575</v>
      </c>
      <c r="B75" s="9" t="s">
        <v>100</v>
      </c>
      <c r="C75" s="39" t="s">
        <v>129</v>
      </c>
      <c r="D75" s="9"/>
      <c r="E75" s="31" t="s">
        <v>436</v>
      </c>
      <c r="F75" s="105">
        <f t="shared" si="10"/>
        <v>493</v>
      </c>
      <c r="G75" s="105">
        <f t="shared" si="10"/>
        <v>510</v>
      </c>
      <c r="H75" s="105">
        <f t="shared" si="10"/>
        <v>530</v>
      </c>
    </row>
    <row r="76" spans="1:8" s="5" customFormat="1" ht="78.75">
      <c r="A76" s="9" t="s">
        <v>575</v>
      </c>
      <c r="B76" s="9" t="s">
        <v>100</v>
      </c>
      <c r="C76" s="39" t="s">
        <v>130</v>
      </c>
      <c r="D76" s="9"/>
      <c r="E76" s="31" t="s">
        <v>131</v>
      </c>
      <c r="F76" s="105">
        <f>F77</f>
        <v>493</v>
      </c>
      <c r="G76" s="105">
        <f t="shared" si="10"/>
        <v>510</v>
      </c>
      <c r="H76" s="105">
        <f t="shared" si="10"/>
        <v>530</v>
      </c>
    </row>
    <row r="77" spans="1:8" s="5" customFormat="1" ht="45">
      <c r="A77" s="9" t="s">
        <v>575</v>
      </c>
      <c r="B77" s="9" t="s">
        <v>100</v>
      </c>
      <c r="C77" s="39" t="s">
        <v>130</v>
      </c>
      <c r="D77" s="9" t="s">
        <v>103</v>
      </c>
      <c r="E77" s="32" t="s">
        <v>104</v>
      </c>
      <c r="F77" s="105">
        <v>493</v>
      </c>
      <c r="G77" s="105">
        <v>510</v>
      </c>
      <c r="H77" s="105">
        <v>530</v>
      </c>
    </row>
    <row r="78" spans="1:8" s="5" customFormat="1" ht="22.5">
      <c r="A78" s="16" t="s">
        <v>575</v>
      </c>
      <c r="B78" s="16" t="s">
        <v>579</v>
      </c>
      <c r="C78" s="37"/>
      <c r="D78" s="16"/>
      <c r="E78" s="30" t="s">
        <v>76</v>
      </c>
      <c r="F78" s="103">
        <f>F79</f>
        <v>190.5</v>
      </c>
      <c r="G78" s="103">
        <f>G79</f>
        <v>80</v>
      </c>
      <c r="H78" s="103">
        <f>H79</f>
        <v>80</v>
      </c>
    </row>
    <row r="79" spans="1:8" ht="22.5">
      <c r="A79" s="9" t="s">
        <v>575</v>
      </c>
      <c r="B79" s="9" t="s">
        <v>579</v>
      </c>
      <c r="C79" s="39" t="s">
        <v>437</v>
      </c>
      <c r="D79" s="9"/>
      <c r="E79" s="32" t="s">
        <v>839</v>
      </c>
      <c r="F79" s="105">
        <f>F80+F85+F98</f>
        <v>190.5</v>
      </c>
      <c r="G79" s="105">
        <f>G80+G85+G98</f>
        <v>80</v>
      </c>
      <c r="H79" s="105">
        <f>H80+H85+H98</f>
        <v>80</v>
      </c>
    </row>
    <row r="80" spans="1:8" ht="22.5">
      <c r="A80" s="9" t="s">
        <v>575</v>
      </c>
      <c r="B80" s="9" t="s">
        <v>579</v>
      </c>
      <c r="C80" s="39" t="s">
        <v>438</v>
      </c>
      <c r="D80" s="9"/>
      <c r="E80" s="44" t="s">
        <v>562</v>
      </c>
      <c r="F80" s="105">
        <f>F81</f>
        <v>9.6</v>
      </c>
      <c r="G80" s="105">
        <f aca="true" t="shared" si="11" ref="G80:H83">G81</f>
        <v>25</v>
      </c>
      <c r="H80" s="105">
        <f t="shared" si="11"/>
        <v>25</v>
      </c>
    </row>
    <row r="81" spans="1:8" ht="45">
      <c r="A81" s="9" t="s">
        <v>575</v>
      </c>
      <c r="B81" s="9" t="s">
        <v>579</v>
      </c>
      <c r="C81" s="39" t="s">
        <v>439</v>
      </c>
      <c r="D81" s="17"/>
      <c r="E81" s="32" t="s">
        <v>251</v>
      </c>
      <c r="F81" s="105">
        <f>F82</f>
        <v>9.6</v>
      </c>
      <c r="G81" s="105">
        <f t="shared" si="11"/>
        <v>25</v>
      </c>
      <c r="H81" s="105">
        <f t="shared" si="11"/>
        <v>25</v>
      </c>
    </row>
    <row r="82" spans="1:8" ht="12.75">
      <c r="A82" s="9" t="s">
        <v>575</v>
      </c>
      <c r="B82" s="9" t="s">
        <v>579</v>
      </c>
      <c r="C82" s="39" t="s">
        <v>440</v>
      </c>
      <c r="D82" s="17"/>
      <c r="E82" s="31" t="s">
        <v>398</v>
      </c>
      <c r="F82" s="105">
        <f>F83</f>
        <v>9.6</v>
      </c>
      <c r="G82" s="105">
        <f t="shared" si="11"/>
        <v>25</v>
      </c>
      <c r="H82" s="105">
        <f t="shared" si="11"/>
        <v>25</v>
      </c>
    </row>
    <row r="83" spans="1:8" ht="33.75">
      <c r="A83" s="9" t="s">
        <v>575</v>
      </c>
      <c r="B83" s="9" t="s">
        <v>579</v>
      </c>
      <c r="C83" s="39" t="s">
        <v>441</v>
      </c>
      <c r="D83" s="17"/>
      <c r="E83" s="32" t="s">
        <v>252</v>
      </c>
      <c r="F83" s="105">
        <f>F84</f>
        <v>9.6</v>
      </c>
      <c r="G83" s="105">
        <f t="shared" si="11"/>
        <v>25</v>
      </c>
      <c r="H83" s="105">
        <f t="shared" si="11"/>
        <v>25</v>
      </c>
    </row>
    <row r="84" spans="1:9" ht="22.5">
      <c r="A84" s="9" t="s">
        <v>575</v>
      </c>
      <c r="B84" s="9" t="s">
        <v>579</v>
      </c>
      <c r="C84" s="39" t="s">
        <v>441</v>
      </c>
      <c r="D84" s="9" t="s">
        <v>105</v>
      </c>
      <c r="E84" s="32" t="s">
        <v>598</v>
      </c>
      <c r="F84" s="105">
        <f>25-15.4</f>
        <v>9.6</v>
      </c>
      <c r="G84" s="105">
        <v>25</v>
      </c>
      <c r="H84" s="105">
        <v>25</v>
      </c>
      <c r="I84" s="172"/>
    </row>
    <row r="85" spans="1:8" ht="22.5">
      <c r="A85" s="9" t="s">
        <v>575</v>
      </c>
      <c r="B85" s="9" t="s">
        <v>579</v>
      </c>
      <c r="C85" s="39" t="s">
        <v>442</v>
      </c>
      <c r="D85" s="17"/>
      <c r="E85" s="44" t="s">
        <v>563</v>
      </c>
      <c r="F85" s="105">
        <f>F86+F93</f>
        <v>0</v>
      </c>
      <c r="G85" s="105">
        <f>G86+G93</f>
        <v>5</v>
      </c>
      <c r="H85" s="105">
        <f>H86+H93</f>
        <v>5</v>
      </c>
    </row>
    <row r="86" spans="1:8" ht="33.75">
      <c r="A86" s="9" t="s">
        <v>575</v>
      </c>
      <c r="B86" s="9" t="s">
        <v>579</v>
      </c>
      <c r="C86" s="39" t="s">
        <v>443</v>
      </c>
      <c r="D86" s="17"/>
      <c r="E86" s="32" t="s">
        <v>254</v>
      </c>
      <c r="F86" s="105">
        <f>F87</f>
        <v>0</v>
      </c>
      <c r="G86" s="105">
        <f>G87</f>
        <v>5</v>
      </c>
      <c r="H86" s="105">
        <f>H87</f>
        <v>5</v>
      </c>
    </row>
    <row r="87" spans="1:8" ht="11.25" customHeight="1">
      <c r="A87" s="9" t="s">
        <v>575</v>
      </c>
      <c r="B87" s="9" t="s">
        <v>579</v>
      </c>
      <c r="C87" s="39" t="s">
        <v>444</v>
      </c>
      <c r="D87" s="17"/>
      <c r="E87" s="31" t="s">
        <v>398</v>
      </c>
      <c r="F87" s="105">
        <f>F91+F88</f>
        <v>0</v>
      </c>
      <c r="G87" s="105">
        <f>G91+G88</f>
        <v>5</v>
      </c>
      <c r="H87" s="105">
        <f>H91+H88</f>
        <v>5</v>
      </c>
    </row>
    <row r="88" spans="1:8" ht="0.75" customHeight="1" hidden="1">
      <c r="A88" s="9" t="s">
        <v>575</v>
      </c>
      <c r="B88" s="9" t="s">
        <v>579</v>
      </c>
      <c r="C88" s="39" t="s">
        <v>353</v>
      </c>
      <c r="D88" s="17"/>
      <c r="E88" s="31" t="s">
        <v>354</v>
      </c>
      <c r="F88" s="105">
        <f aca="true" t="shared" si="12" ref="F88:H89">F89</f>
        <v>0</v>
      </c>
      <c r="G88" s="105">
        <f t="shared" si="12"/>
        <v>0</v>
      </c>
      <c r="H88" s="105">
        <f t="shared" si="12"/>
        <v>0</v>
      </c>
    </row>
    <row r="89" spans="1:8" ht="12.75" hidden="1">
      <c r="A89" s="9" t="s">
        <v>575</v>
      </c>
      <c r="B89" s="9" t="s">
        <v>579</v>
      </c>
      <c r="C89" s="39" t="s">
        <v>355</v>
      </c>
      <c r="D89" s="17"/>
      <c r="E89" s="32" t="s">
        <v>420</v>
      </c>
      <c r="F89" s="105">
        <f t="shared" si="12"/>
        <v>0</v>
      </c>
      <c r="G89" s="105">
        <f t="shared" si="12"/>
        <v>0</v>
      </c>
      <c r="H89" s="105">
        <f t="shared" si="12"/>
        <v>0</v>
      </c>
    </row>
    <row r="90" spans="1:8" ht="22.5" hidden="1">
      <c r="A90" s="9" t="s">
        <v>575</v>
      </c>
      <c r="B90" s="9" t="s">
        <v>579</v>
      </c>
      <c r="C90" s="39" t="s">
        <v>355</v>
      </c>
      <c r="D90" s="9" t="s">
        <v>105</v>
      </c>
      <c r="E90" s="32" t="s">
        <v>106</v>
      </c>
      <c r="F90" s="105"/>
      <c r="G90" s="105"/>
      <c r="H90" s="105"/>
    </row>
    <row r="91" spans="1:8" ht="12.75">
      <c r="A91" s="9" t="s">
        <v>575</v>
      </c>
      <c r="B91" s="9" t="s">
        <v>579</v>
      </c>
      <c r="C91" s="39" t="s">
        <v>445</v>
      </c>
      <c r="D91" s="9"/>
      <c r="E91" s="32" t="s">
        <v>255</v>
      </c>
      <c r="F91" s="105">
        <f>F92</f>
        <v>0</v>
      </c>
      <c r="G91" s="105">
        <f>G92</f>
        <v>5</v>
      </c>
      <c r="H91" s="105">
        <f>H92</f>
        <v>5</v>
      </c>
    </row>
    <row r="92" spans="1:9" ht="21.75" customHeight="1">
      <c r="A92" s="9" t="s">
        <v>575</v>
      </c>
      <c r="B92" s="9" t="s">
        <v>579</v>
      </c>
      <c r="C92" s="39" t="s">
        <v>445</v>
      </c>
      <c r="D92" s="9" t="s">
        <v>105</v>
      </c>
      <c r="E92" s="32" t="s">
        <v>598</v>
      </c>
      <c r="F92" s="108">
        <f>5-5</f>
        <v>0</v>
      </c>
      <c r="G92" s="108">
        <v>5</v>
      </c>
      <c r="H92" s="108">
        <v>5</v>
      </c>
      <c r="I92" s="170"/>
    </row>
    <row r="93" spans="1:8" ht="0.75" customHeight="1" hidden="1">
      <c r="A93" s="9" t="s">
        <v>575</v>
      </c>
      <c r="B93" s="9" t="s">
        <v>579</v>
      </c>
      <c r="C93" s="39" t="s">
        <v>356</v>
      </c>
      <c r="D93" s="9"/>
      <c r="E93" s="32" t="s">
        <v>357</v>
      </c>
      <c r="F93" s="108">
        <f>F94</f>
        <v>0</v>
      </c>
      <c r="G93" s="108">
        <f aca="true" t="shared" si="13" ref="G93:H96">G94</f>
        <v>0</v>
      </c>
      <c r="H93" s="108">
        <f t="shared" si="13"/>
        <v>0</v>
      </c>
    </row>
    <row r="94" spans="1:8" ht="12.75" hidden="1">
      <c r="A94" s="9" t="s">
        <v>575</v>
      </c>
      <c r="B94" s="9" t="s">
        <v>579</v>
      </c>
      <c r="C94" s="39" t="s">
        <v>358</v>
      </c>
      <c r="D94" s="9"/>
      <c r="E94" s="31" t="s">
        <v>398</v>
      </c>
      <c r="F94" s="108">
        <f>F95</f>
        <v>0</v>
      </c>
      <c r="G94" s="108">
        <f t="shared" si="13"/>
        <v>0</v>
      </c>
      <c r="H94" s="108">
        <f t="shared" si="13"/>
        <v>0</v>
      </c>
    </row>
    <row r="95" spans="1:8" ht="45" hidden="1">
      <c r="A95" s="9" t="s">
        <v>575</v>
      </c>
      <c r="B95" s="9" t="s">
        <v>579</v>
      </c>
      <c r="C95" s="39" t="s">
        <v>359</v>
      </c>
      <c r="D95" s="9"/>
      <c r="E95" s="32" t="s">
        <v>361</v>
      </c>
      <c r="F95" s="108">
        <f>F96</f>
        <v>0</v>
      </c>
      <c r="G95" s="108">
        <f t="shared" si="13"/>
        <v>0</v>
      </c>
      <c r="H95" s="108">
        <f t="shared" si="13"/>
        <v>0</v>
      </c>
    </row>
    <row r="96" spans="1:8" ht="12.75" hidden="1">
      <c r="A96" s="9" t="s">
        <v>575</v>
      </c>
      <c r="B96" s="9" t="s">
        <v>579</v>
      </c>
      <c r="C96" s="39" t="s">
        <v>360</v>
      </c>
      <c r="D96" s="9"/>
      <c r="E96" s="32" t="s">
        <v>420</v>
      </c>
      <c r="F96" s="108">
        <f>F97</f>
        <v>0</v>
      </c>
      <c r="G96" s="108">
        <f t="shared" si="13"/>
        <v>0</v>
      </c>
      <c r="H96" s="108">
        <f t="shared" si="13"/>
        <v>0</v>
      </c>
    </row>
    <row r="97" spans="1:8" ht="0.75" customHeight="1" hidden="1">
      <c r="A97" s="9" t="s">
        <v>575</v>
      </c>
      <c r="B97" s="9" t="s">
        <v>579</v>
      </c>
      <c r="C97" s="39" t="s">
        <v>360</v>
      </c>
      <c r="D97" s="9" t="s">
        <v>105</v>
      </c>
      <c r="E97" s="32" t="s">
        <v>106</v>
      </c>
      <c r="F97" s="108"/>
      <c r="G97" s="108"/>
      <c r="H97" s="108"/>
    </row>
    <row r="98" spans="1:8" ht="33.75">
      <c r="A98" s="9" t="s">
        <v>575</v>
      </c>
      <c r="B98" s="9" t="s">
        <v>579</v>
      </c>
      <c r="C98" s="39" t="s">
        <v>446</v>
      </c>
      <c r="D98" s="9"/>
      <c r="E98" s="32" t="s">
        <v>564</v>
      </c>
      <c r="F98" s="105">
        <f>F99</f>
        <v>180.9</v>
      </c>
      <c r="G98" s="105">
        <f>G99</f>
        <v>50</v>
      </c>
      <c r="H98" s="105">
        <f>H99</f>
        <v>50</v>
      </c>
    </row>
    <row r="99" spans="1:8" ht="22.5">
      <c r="A99" s="17" t="s">
        <v>575</v>
      </c>
      <c r="B99" s="17" t="s">
        <v>579</v>
      </c>
      <c r="C99" s="39" t="s">
        <v>447</v>
      </c>
      <c r="D99" s="9"/>
      <c r="E99" s="32" t="s">
        <v>256</v>
      </c>
      <c r="F99" s="105">
        <f>F101</f>
        <v>180.9</v>
      </c>
      <c r="G99" s="105">
        <f>G101</f>
        <v>50</v>
      </c>
      <c r="H99" s="105">
        <f>H101</f>
        <v>50</v>
      </c>
    </row>
    <row r="100" spans="1:8" ht="12.75">
      <c r="A100" s="17" t="s">
        <v>575</v>
      </c>
      <c r="B100" s="17" t="s">
        <v>579</v>
      </c>
      <c r="C100" s="39" t="s">
        <v>448</v>
      </c>
      <c r="D100" s="9"/>
      <c r="E100" s="31" t="s">
        <v>398</v>
      </c>
      <c r="F100" s="105">
        <f aca="true" t="shared" si="14" ref="F100:H101">F101</f>
        <v>180.9</v>
      </c>
      <c r="G100" s="105">
        <f t="shared" si="14"/>
        <v>50</v>
      </c>
      <c r="H100" s="105">
        <f t="shared" si="14"/>
        <v>50</v>
      </c>
    </row>
    <row r="101" spans="1:8" ht="22.5">
      <c r="A101" s="17" t="s">
        <v>575</v>
      </c>
      <c r="B101" s="17" t="s">
        <v>579</v>
      </c>
      <c r="C101" s="39" t="s">
        <v>449</v>
      </c>
      <c r="D101" s="9"/>
      <c r="E101" s="32" t="s">
        <v>257</v>
      </c>
      <c r="F101" s="105">
        <f t="shared" si="14"/>
        <v>180.9</v>
      </c>
      <c r="G101" s="105">
        <f t="shared" si="14"/>
        <v>50</v>
      </c>
      <c r="H101" s="105">
        <f t="shared" si="14"/>
        <v>50</v>
      </c>
    </row>
    <row r="102" spans="1:8" ht="22.5">
      <c r="A102" s="17" t="s">
        <v>575</v>
      </c>
      <c r="B102" s="17" t="s">
        <v>579</v>
      </c>
      <c r="C102" s="39" t="s">
        <v>449</v>
      </c>
      <c r="D102" s="9" t="s">
        <v>105</v>
      </c>
      <c r="E102" s="32" t="s">
        <v>598</v>
      </c>
      <c r="F102" s="108">
        <f>50+110.5+15.4+5</f>
        <v>180.9</v>
      </c>
      <c r="G102" s="108">
        <v>50</v>
      </c>
      <c r="H102" s="108">
        <v>50</v>
      </c>
    </row>
    <row r="103" spans="1:8" s="5" customFormat="1" ht="12.75">
      <c r="A103" s="16" t="s">
        <v>575</v>
      </c>
      <c r="B103" s="16" t="s">
        <v>580</v>
      </c>
      <c r="C103" s="37"/>
      <c r="D103" s="16"/>
      <c r="E103" s="30" t="s">
        <v>7</v>
      </c>
      <c r="F103" s="103">
        <f>F104</f>
        <v>17587.890000000003</v>
      </c>
      <c r="G103" s="103">
        <f>G104</f>
        <v>18733.6</v>
      </c>
      <c r="H103" s="103">
        <f>H104</f>
        <v>19778.8</v>
      </c>
    </row>
    <row r="104" spans="1:8" ht="12.75">
      <c r="A104" s="16" t="s">
        <v>575</v>
      </c>
      <c r="B104" s="16" t="s">
        <v>85</v>
      </c>
      <c r="C104" s="37"/>
      <c r="D104" s="16"/>
      <c r="E104" s="33" t="s">
        <v>86</v>
      </c>
      <c r="F104" s="119">
        <f aca="true" t="shared" si="15" ref="F104:H109">F105</f>
        <v>17587.890000000003</v>
      </c>
      <c r="G104" s="119">
        <f t="shared" si="15"/>
        <v>18733.6</v>
      </c>
      <c r="H104" s="119">
        <f t="shared" si="15"/>
        <v>19778.8</v>
      </c>
    </row>
    <row r="105" spans="1:8" ht="22.5">
      <c r="A105" s="9" t="s">
        <v>575</v>
      </c>
      <c r="B105" s="9" t="s">
        <v>85</v>
      </c>
      <c r="C105" s="39" t="s">
        <v>450</v>
      </c>
      <c r="D105" s="9"/>
      <c r="E105" s="31" t="s">
        <v>840</v>
      </c>
      <c r="F105" s="108">
        <f t="shared" si="15"/>
        <v>17587.890000000003</v>
      </c>
      <c r="G105" s="108">
        <f t="shared" si="15"/>
        <v>18733.6</v>
      </c>
      <c r="H105" s="108">
        <f t="shared" si="15"/>
        <v>19778.8</v>
      </c>
    </row>
    <row r="106" spans="1:8" ht="33.75">
      <c r="A106" s="9" t="s">
        <v>575</v>
      </c>
      <c r="B106" s="9" t="s">
        <v>85</v>
      </c>
      <c r="C106" s="39" t="s">
        <v>458</v>
      </c>
      <c r="D106" s="9"/>
      <c r="E106" s="43" t="s">
        <v>557</v>
      </c>
      <c r="F106" s="108">
        <f>F107+F116</f>
        <v>17587.890000000003</v>
      </c>
      <c r="G106" s="108">
        <f>G107+G116</f>
        <v>18733.6</v>
      </c>
      <c r="H106" s="108">
        <f>H107+H116</f>
        <v>19778.8</v>
      </c>
    </row>
    <row r="107" spans="1:8" ht="12.75">
      <c r="A107" s="9" t="s">
        <v>575</v>
      </c>
      <c r="B107" s="9" t="s">
        <v>85</v>
      </c>
      <c r="C107" s="39" t="s">
        <v>459</v>
      </c>
      <c r="D107" s="9"/>
      <c r="E107" s="31" t="s">
        <v>339</v>
      </c>
      <c r="F107" s="108">
        <f>F108+F113+F111</f>
        <v>16882.475000000002</v>
      </c>
      <c r="G107" s="108">
        <f>G108+G113+G111</f>
        <v>18733.6</v>
      </c>
      <c r="H107" s="108">
        <f>H108+H113+H111</f>
        <v>19778.8</v>
      </c>
    </row>
    <row r="108" spans="1:8" ht="12.75">
      <c r="A108" s="9" t="s">
        <v>575</v>
      </c>
      <c r="B108" s="9" t="s">
        <v>85</v>
      </c>
      <c r="C108" s="39" t="s">
        <v>460</v>
      </c>
      <c r="D108" s="9"/>
      <c r="E108" s="31" t="s">
        <v>398</v>
      </c>
      <c r="F108" s="108">
        <f t="shared" si="15"/>
        <v>1482.172</v>
      </c>
      <c r="G108" s="108">
        <f t="shared" si="15"/>
        <v>1481.4</v>
      </c>
      <c r="H108" s="108">
        <f t="shared" si="15"/>
        <v>1595.6</v>
      </c>
    </row>
    <row r="109" spans="1:8" ht="33.75">
      <c r="A109" s="9" t="s">
        <v>575</v>
      </c>
      <c r="B109" s="9" t="s">
        <v>85</v>
      </c>
      <c r="C109" s="39" t="s">
        <v>461</v>
      </c>
      <c r="D109" s="9"/>
      <c r="E109" s="31" t="s">
        <v>559</v>
      </c>
      <c r="F109" s="108">
        <f>F110</f>
        <v>1482.172</v>
      </c>
      <c r="G109" s="108">
        <f t="shared" si="15"/>
        <v>1481.4</v>
      </c>
      <c r="H109" s="108">
        <f t="shared" si="15"/>
        <v>1595.6</v>
      </c>
    </row>
    <row r="110" spans="1:8" ht="22.5">
      <c r="A110" s="9" t="s">
        <v>575</v>
      </c>
      <c r="B110" s="9" t="s">
        <v>85</v>
      </c>
      <c r="C110" s="39" t="s">
        <v>461</v>
      </c>
      <c r="D110" s="9" t="s">
        <v>105</v>
      </c>
      <c r="E110" s="32" t="s">
        <v>598</v>
      </c>
      <c r="F110" s="108">
        <f>1113.2+368.98-190+190-0.008</f>
        <v>1482.172</v>
      </c>
      <c r="G110" s="108">
        <v>1481.4</v>
      </c>
      <c r="H110" s="108">
        <v>1595.6</v>
      </c>
    </row>
    <row r="111" spans="1:8" ht="45">
      <c r="A111" s="9" t="s">
        <v>575</v>
      </c>
      <c r="B111" s="9" t="s">
        <v>85</v>
      </c>
      <c r="C111" s="39" t="s">
        <v>593</v>
      </c>
      <c r="D111" s="9"/>
      <c r="E111" s="31" t="s">
        <v>37</v>
      </c>
      <c r="F111" s="108">
        <f>F112</f>
        <v>3138.203</v>
      </c>
      <c r="G111" s="108">
        <f>G112</f>
        <v>4413.8</v>
      </c>
      <c r="H111" s="108">
        <f>H112</f>
        <v>4754.2</v>
      </c>
    </row>
    <row r="112" spans="1:10" ht="22.5">
      <c r="A112" s="9" t="s">
        <v>575</v>
      </c>
      <c r="B112" s="9" t="s">
        <v>85</v>
      </c>
      <c r="C112" s="39" t="s">
        <v>593</v>
      </c>
      <c r="D112" s="9" t="s">
        <v>105</v>
      </c>
      <c r="E112" s="32" t="s">
        <v>598</v>
      </c>
      <c r="F112" s="108">
        <f>3316.8+376.81-190-0.007-557.4+150+42</f>
        <v>3138.203</v>
      </c>
      <c r="G112" s="108">
        <v>4413.8</v>
      </c>
      <c r="H112" s="108">
        <v>4754.2</v>
      </c>
      <c r="J112" s="182"/>
    </row>
    <row r="113" spans="1:8" ht="25.5" customHeight="1">
      <c r="A113" s="9" t="s">
        <v>575</v>
      </c>
      <c r="B113" s="9" t="s">
        <v>85</v>
      </c>
      <c r="C113" s="39" t="s">
        <v>462</v>
      </c>
      <c r="D113" s="9"/>
      <c r="E113" s="31" t="s">
        <v>409</v>
      </c>
      <c r="F113" s="108">
        <f aca="true" t="shared" si="16" ref="F113:H114">F114</f>
        <v>12262.1</v>
      </c>
      <c r="G113" s="108">
        <f t="shared" si="16"/>
        <v>12838.4</v>
      </c>
      <c r="H113" s="108">
        <f t="shared" si="16"/>
        <v>13429</v>
      </c>
    </row>
    <row r="114" spans="1:8" s="8" customFormat="1" ht="25.5" customHeight="1">
      <c r="A114" s="9" t="s">
        <v>575</v>
      </c>
      <c r="B114" s="9" t="s">
        <v>85</v>
      </c>
      <c r="C114" s="39" t="s">
        <v>137</v>
      </c>
      <c r="D114" s="9"/>
      <c r="E114" s="31" t="s">
        <v>138</v>
      </c>
      <c r="F114" s="108">
        <f t="shared" si="16"/>
        <v>12262.1</v>
      </c>
      <c r="G114" s="108">
        <f t="shared" si="16"/>
        <v>12838.4</v>
      </c>
      <c r="H114" s="108">
        <f t="shared" si="16"/>
        <v>13429</v>
      </c>
    </row>
    <row r="115" spans="1:8" ht="22.5">
      <c r="A115" s="9" t="s">
        <v>575</v>
      </c>
      <c r="B115" s="9" t="s">
        <v>85</v>
      </c>
      <c r="C115" s="39" t="s">
        <v>137</v>
      </c>
      <c r="D115" s="9" t="s">
        <v>105</v>
      </c>
      <c r="E115" s="32" t="s">
        <v>598</v>
      </c>
      <c r="F115" s="108">
        <v>12262.1</v>
      </c>
      <c r="G115" s="108">
        <v>12838.4</v>
      </c>
      <c r="H115" s="108">
        <v>13429</v>
      </c>
    </row>
    <row r="116" spans="1:8" ht="33.75">
      <c r="A116" s="9" t="s">
        <v>575</v>
      </c>
      <c r="B116" s="9" t="s">
        <v>85</v>
      </c>
      <c r="C116" s="39" t="s">
        <v>931</v>
      </c>
      <c r="D116" s="9"/>
      <c r="E116" s="31" t="s">
        <v>932</v>
      </c>
      <c r="F116" s="108">
        <f>F117+F120+F122</f>
        <v>705.415</v>
      </c>
      <c r="G116" s="108">
        <f aca="true" t="shared" si="17" ref="G116:H118">G117</f>
        <v>0</v>
      </c>
      <c r="H116" s="108">
        <f t="shared" si="17"/>
        <v>0</v>
      </c>
    </row>
    <row r="117" spans="1:8" ht="12.75">
      <c r="A117" s="9" t="s">
        <v>575</v>
      </c>
      <c r="B117" s="9" t="s">
        <v>85</v>
      </c>
      <c r="C117" s="39" t="s">
        <v>933</v>
      </c>
      <c r="D117" s="9"/>
      <c r="E117" s="31" t="s">
        <v>398</v>
      </c>
      <c r="F117" s="181">
        <f>F118</f>
        <v>0.014999999999986358</v>
      </c>
      <c r="G117" s="108">
        <f t="shared" si="17"/>
        <v>0</v>
      </c>
      <c r="H117" s="108">
        <f t="shared" si="17"/>
        <v>0</v>
      </c>
    </row>
    <row r="118" spans="1:8" ht="12.75">
      <c r="A118" s="9" t="s">
        <v>575</v>
      </c>
      <c r="B118" s="9" t="s">
        <v>85</v>
      </c>
      <c r="C118" s="39" t="s">
        <v>934</v>
      </c>
      <c r="D118" s="9"/>
      <c r="E118" s="31" t="s">
        <v>935</v>
      </c>
      <c r="F118" s="181">
        <f>F119</f>
        <v>0.014999999999986358</v>
      </c>
      <c r="G118" s="108">
        <f t="shared" si="17"/>
        <v>0</v>
      </c>
      <c r="H118" s="108">
        <f t="shared" si="17"/>
        <v>0</v>
      </c>
    </row>
    <row r="119" spans="1:8" ht="22.5">
      <c r="A119" s="9" t="s">
        <v>575</v>
      </c>
      <c r="B119" s="9" t="s">
        <v>85</v>
      </c>
      <c r="C119" s="39" t="s">
        <v>934</v>
      </c>
      <c r="D119" s="9" t="s">
        <v>105</v>
      </c>
      <c r="E119" s="32" t="s">
        <v>598</v>
      </c>
      <c r="F119" s="181">
        <f>190+0.015-190</f>
        <v>0.014999999999986358</v>
      </c>
      <c r="G119" s="108">
        <v>0</v>
      </c>
      <c r="H119" s="108">
        <v>0</v>
      </c>
    </row>
    <row r="120" spans="1:8" ht="33.75">
      <c r="A120" s="9" t="s">
        <v>575</v>
      </c>
      <c r="B120" s="9" t="s">
        <v>85</v>
      </c>
      <c r="C120" s="39" t="s">
        <v>954</v>
      </c>
      <c r="D120" s="9"/>
      <c r="E120" s="31" t="s">
        <v>955</v>
      </c>
      <c r="F120" s="108">
        <f>F121</f>
        <v>190</v>
      </c>
      <c r="G120" s="108">
        <f>G121</f>
        <v>0</v>
      </c>
      <c r="H120" s="108">
        <f>H121</f>
        <v>0</v>
      </c>
    </row>
    <row r="121" spans="1:8" ht="22.5">
      <c r="A121" s="9" t="s">
        <v>575</v>
      </c>
      <c r="B121" s="9" t="s">
        <v>85</v>
      </c>
      <c r="C121" s="39" t="s">
        <v>954</v>
      </c>
      <c r="D121" s="9" t="s">
        <v>105</v>
      </c>
      <c r="E121" s="32" t="s">
        <v>598</v>
      </c>
      <c r="F121" s="108">
        <v>190</v>
      </c>
      <c r="G121" s="108">
        <v>0</v>
      </c>
      <c r="H121" s="108">
        <v>0</v>
      </c>
    </row>
    <row r="122" spans="1:8" ht="33.75">
      <c r="A122" s="9" t="s">
        <v>575</v>
      </c>
      <c r="B122" s="9" t="s">
        <v>85</v>
      </c>
      <c r="C122" s="39" t="s">
        <v>956</v>
      </c>
      <c r="D122" s="9"/>
      <c r="E122" s="31" t="s">
        <v>957</v>
      </c>
      <c r="F122" s="108">
        <f>F123</f>
        <v>515.4</v>
      </c>
      <c r="G122" s="108">
        <f>G123</f>
        <v>0</v>
      </c>
      <c r="H122" s="108">
        <f>H123</f>
        <v>0</v>
      </c>
    </row>
    <row r="123" spans="1:9" ht="22.5">
      <c r="A123" s="9" t="s">
        <v>575</v>
      </c>
      <c r="B123" s="9" t="s">
        <v>85</v>
      </c>
      <c r="C123" s="39" t="s">
        <v>956</v>
      </c>
      <c r="D123" s="9" t="s">
        <v>105</v>
      </c>
      <c r="E123" s="32" t="s">
        <v>598</v>
      </c>
      <c r="F123" s="108">
        <f>557.4-42</f>
        <v>515.4</v>
      </c>
      <c r="G123" s="108">
        <v>0</v>
      </c>
      <c r="H123" s="108">
        <v>0</v>
      </c>
      <c r="I123" s="170"/>
    </row>
    <row r="124" spans="1:8" ht="12.75">
      <c r="A124" s="16" t="s">
        <v>575</v>
      </c>
      <c r="B124" s="16" t="s">
        <v>818</v>
      </c>
      <c r="C124" s="37"/>
      <c r="D124" s="16"/>
      <c r="E124" s="33" t="s">
        <v>819</v>
      </c>
      <c r="F124" s="119">
        <f>F125+F135</f>
        <v>6309.52</v>
      </c>
      <c r="G124" s="119">
        <f>G125+G135</f>
        <v>0</v>
      </c>
      <c r="H124" s="119">
        <f>H125+H135</f>
        <v>0</v>
      </c>
    </row>
    <row r="125" spans="1:8" ht="12.75">
      <c r="A125" s="16" t="s">
        <v>575</v>
      </c>
      <c r="B125" s="16" t="s">
        <v>820</v>
      </c>
      <c r="C125" s="37"/>
      <c r="D125" s="16"/>
      <c r="E125" s="33" t="s">
        <v>821</v>
      </c>
      <c r="F125" s="119">
        <f aca="true" t="shared" si="18" ref="F125:F130">F126</f>
        <v>6229.52</v>
      </c>
      <c r="G125" s="119">
        <f aca="true" t="shared" si="19" ref="G125:H130">G126</f>
        <v>0</v>
      </c>
      <c r="H125" s="119">
        <f t="shared" si="19"/>
        <v>0</v>
      </c>
    </row>
    <row r="126" spans="1:8" ht="22.5">
      <c r="A126" s="9" t="s">
        <v>575</v>
      </c>
      <c r="B126" s="9" t="s">
        <v>820</v>
      </c>
      <c r="C126" s="39" t="s">
        <v>849</v>
      </c>
      <c r="D126" s="9"/>
      <c r="E126" s="31" t="s">
        <v>850</v>
      </c>
      <c r="F126" s="108">
        <f t="shared" si="18"/>
        <v>6229.52</v>
      </c>
      <c r="G126" s="108">
        <f t="shared" si="19"/>
        <v>0</v>
      </c>
      <c r="H126" s="108">
        <f t="shared" si="19"/>
        <v>0</v>
      </c>
    </row>
    <row r="127" spans="1:8" ht="33.75">
      <c r="A127" s="9" t="s">
        <v>575</v>
      </c>
      <c r="B127" s="9" t="s">
        <v>820</v>
      </c>
      <c r="C127" s="39" t="s">
        <v>851</v>
      </c>
      <c r="D127" s="9"/>
      <c r="E127" s="43" t="s">
        <v>852</v>
      </c>
      <c r="F127" s="108">
        <f t="shared" si="18"/>
        <v>6229.52</v>
      </c>
      <c r="G127" s="108">
        <f t="shared" si="19"/>
        <v>0</v>
      </c>
      <c r="H127" s="108">
        <f t="shared" si="19"/>
        <v>0</v>
      </c>
    </row>
    <row r="128" spans="1:8" ht="22.5">
      <c r="A128" s="9" t="s">
        <v>575</v>
      </c>
      <c r="B128" s="9" t="s">
        <v>820</v>
      </c>
      <c r="C128" s="39" t="s">
        <v>853</v>
      </c>
      <c r="D128" s="9"/>
      <c r="E128" s="31" t="s">
        <v>854</v>
      </c>
      <c r="F128" s="108">
        <f>F129+F132</f>
        <v>6229.52</v>
      </c>
      <c r="G128" s="108">
        <f t="shared" si="19"/>
        <v>0</v>
      </c>
      <c r="H128" s="108">
        <f t="shared" si="19"/>
        <v>0</v>
      </c>
    </row>
    <row r="129" spans="1:8" ht="33.75">
      <c r="A129" s="9" t="s">
        <v>575</v>
      </c>
      <c r="B129" s="9" t="s">
        <v>820</v>
      </c>
      <c r="C129" s="39" t="s">
        <v>936</v>
      </c>
      <c r="D129" s="9"/>
      <c r="E129" s="32" t="s">
        <v>454</v>
      </c>
      <c r="F129" s="108">
        <f t="shared" si="18"/>
        <v>1250</v>
      </c>
      <c r="G129" s="108">
        <f t="shared" si="19"/>
        <v>0</v>
      </c>
      <c r="H129" s="108">
        <f t="shared" si="19"/>
        <v>0</v>
      </c>
    </row>
    <row r="130" spans="1:8" ht="22.5">
      <c r="A130" s="9" t="s">
        <v>575</v>
      </c>
      <c r="B130" s="9" t="s">
        <v>820</v>
      </c>
      <c r="C130" s="39" t="s">
        <v>940</v>
      </c>
      <c r="D130" s="9"/>
      <c r="E130" s="31" t="s">
        <v>937</v>
      </c>
      <c r="F130" s="108">
        <f t="shared" si="18"/>
        <v>1250</v>
      </c>
      <c r="G130" s="108">
        <f t="shared" si="19"/>
        <v>0</v>
      </c>
      <c r="H130" s="108">
        <f t="shared" si="19"/>
        <v>0</v>
      </c>
    </row>
    <row r="131" spans="1:9" ht="22.5">
      <c r="A131" s="9" t="s">
        <v>575</v>
      </c>
      <c r="B131" s="9" t="s">
        <v>820</v>
      </c>
      <c r="C131" s="39" t="s">
        <v>940</v>
      </c>
      <c r="D131" s="9" t="s">
        <v>105</v>
      </c>
      <c r="E131" s="32" t="s">
        <v>598</v>
      </c>
      <c r="F131" s="108">
        <v>1250</v>
      </c>
      <c r="G131" s="108">
        <v>0</v>
      </c>
      <c r="H131" s="108">
        <v>0</v>
      </c>
      <c r="I131" s="170"/>
    </row>
    <row r="132" spans="1:9" ht="22.5">
      <c r="A132" s="9" t="s">
        <v>575</v>
      </c>
      <c r="B132" s="9" t="s">
        <v>820</v>
      </c>
      <c r="C132" s="39" t="s">
        <v>941</v>
      </c>
      <c r="D132" s="9"/>
      <c r="E132" s="31" t="s">
        <v>409</v>
      </c>
      <c r="F132" s="108">
        <f aca="true" t="shared" si="20" ref="F132:H133">F133</f>
        <v>4979.52</v>
      </c>
      <c r="G132" s="108">
        <f t="shared" si="20"/>
        <v>0</v>
      </c>
      <c r="H132" s="108">
        <f t="shared" si="20"/>
        <v>0</v>
      </c>
      <c r="I132" s="180"/>
    </row>
    <row r="133" spans="1:9" ht="33.75">
      <c r="A133" s="9" t="s">
        <v>575</v>
      </c>
      <c r="B133" s="9" t="s">
        <v>820</v>
      </c>
      <c r="C133" s="39" t="s">
        <v>942</v>
      </c>
      <c r="D133" s="9"/>
      <c r="E133" s="31" t="s">
        <v>943</v>
      </c>
      <c r="F133" s="108">
        <f t="shared" si="20"/>
        <v>4979.52</v>
      </c>
      <c r="G133" s="108">
        <f t="shared" si="20"/>
        <v>0</v>
      </c>
      <c r="H133" s="108">
        <f t="shared" si="20"/>
        <v>0</v>
      </c>
      <c r="I133" s="180"/>
    </row>
    <row r="134" spans="1:9" ht="22.5">
      <c r="A134" s="9" t="s">
        <v>575</v>
      </c>
      <c r="B134" s="9" t="s">
        <v>820</v>
      </c>
      <c r="C134" s="39" t="s">
        <v>942</v>
      </c>
      <c r="D134" s="9" t="s">
        <v>105</v>
      </c>
      <c r="E134" s="32" t="s">
        <v>598</v>
      </c>
      <c r="F134" s="108">
        <v>4979.52</v>
      </c>
      <c r="G134" s="108">
        <v>0</v>
      </c>
      <c r="H134" s="108">
        <v>0</v>
      </c>
      <c r="I134" s="180"/>
    </row>
    <row r="135" spans="1:9" ht="12.75">
      <c r="A135" s="16" t="s">
        <v>575</v>
      </c>
      <c r="B135" s="16" t="s">
        <v>960</v>
      </c>
      <c r="C135" s="39"/>
      <c r="D135" s="9"/>
      <c r="E135" s="33" t="s">
        <v>961</v>
      </c>
      <c r="F135" s="119">
        <f>F136</f>
        <v>80</v>
      </c>
      <c r="G135" s="119">
        <f aca="true" t="shared" si="21" ref="G135:H140">G136</f>
        <v>0</v>
      </c>
      <c r="H135" s="119">
        <f t="shared" si="21"/>
        <v>0</v>
      </c>
      <c r="I135" s="180"/>
    </row>
    <row r="136" spans="1:9" ht="22.5">
      <c r="A136" s="9" t="s">
        <v>575</v>
      </c>
      <c r="B136" s="9" t="s">
        <v>960</v>
      </c>
      <c r="C136" s="39" t="s">
        <v>849</v>
      </c>
      <c r="D136" s="9"/>
      <c r="E136" s="31" t="s">
        <v>850</v>
      </c>
      <c r="F136" s="108">
        <f>F137</f>
        <v>80</v>
      </c>
      <c r="G136" s="108">
        <f t="shared" si="21"/>
        <v>0</v>
      </c>
      <c r="H136" s="108">
        <f t="shared" si="21"/>
        <v>0</v>
      </c>
      <c r="I136" s="180"/>
    </row>
    <row r="137" spans="1:9" ht="12.75">
      <c r="A137" s="9" t="s">
        <v>575</v>
      </c>
      <c r="B137" s="9" t="s">
        <v>960</v>
      </c>
      <c r="C137" s="39" t="s">
        <v>962</v>
      </c>
      <c r="D137" s="9"/>
      <c r="E137" s="43" t="s">
        <v>963</v>
      </c>
      <c r="F137" s="108">
        <f>F139</f>
        <v>80</v>
      </c>
      <c r="G137" s="108">
        <f>G139</f>
        <v>0</v>
      </c>
      <c r="H137" s="108">
        <f>H139</f>
        <v>0</v>
      </c>
      <c r="I137" s="180"/>
    </row>
    <row r="138" spans="1:9" ht="22.5">
      <c r="A138" s="9" t="s">
        <v>575</v>
      </c>
      <c r="B138" s="9" t="s">
        <v>960</v>
      </c>
      <c r="C138" s="39" t="s">
        <v>966</v>
      </c>
      <c r="D138" s="9"/>
      <c r="E138" s="43" t="s">
        <v>967</v>
      </c>
      <c r="F138" s="108"/>
      <c r="G138" s="108"/>
      <c r="H138" s="108"/>
      <c r="I138" s="180"/>
    </row>
    <row r="139" spans="1:9" ht="12.75">
      <c r="A139" s="9" t="s">
        <v>575</v>
      </c>
      <c r="B139" s="9" t="s">
        <v>960</v>
      </c>
      <c r="C139" s="39" t="s">
        <v>964</v>
      </c>
      <c r="D139" s="9"/>
      <c r="E139" s="31" t="s">
        <v>398</v>
      </c>
      <c r="F139" s="108">
        <f>F140</f>
        <v>80</v>
      </c>
      <c r="G139" s="108">
        <f t="shared" si="21"/>
        <v>0</v>
      </c>
      <c r="H139" s="108">
        <f t="shared" si="21"/>
        <v>0</v>
      </c>
      <c r="I139" s="180"/>
    </row>
    <row r="140" spans="1:9" ht="22.5">
      <c r="A140" s="9" t="s">
        <v>575</v>
      </c>
      <c r="B140" s="9" t="s">
        <v>960</v>
      </c>
      <c r="C140" s="39" t="s">
        <v>965</v>
      </c>
      <c r="D140" s="9"/>
      <c r="E140" s="31" t="s">
        <v>968</v>
      </c>
      <c r="F140" s="108">
        <f>F141</f>
        <v>80</v>
      </c>
      <c r="G140" s="108">
        <f t="shared" si="21"/>
        <v>0</v>
      </c>
      <c r="H140" s="108">
        <f t="shared" si="21"/>
        <v>0</v>
      </c>
      <c r="I140" s="180"/>
    </row>
    <row r="141" spans="1:9" ht="22.5">
      <c r="A141" s="9" t="s">
        <v>575</v>
      </c>
      <c r="B141" s="9" t="s">
        <v>960</v>
      </c>
      <c r="C141" s="39" t="s">
        <v>965</v>
      </c>
      <c r="D141" s="9" t="s">
        <v>105</v>
      </c>
      <c r="E141" s="32" t="s">
        <v>598</v>
      </c>
      <c r="F141" s="108">
        <v>80</v>
      </c>
      <c r="G141" s="108">
        <v>0</v>
      </c>
      <c r="H141" s="108">
        <v>0</v>
      </c>
      <c r="I141" s="180"/>
    </row>
    <row r="142" spans="1:8" s="5" customFormat="1" ht="12.75">
      <c r="A142" s="16" t="s">
        <v>575</v>
      </c>
      <c r="B142" s="16" t="s">
        <v>11</v>
      </c>
      <c r="C142" s="37"/>
      <c r="D142" s="16"/>
      <c r="E142" s="33" t="s">
        <v>12</v>
      </c>
      <c r="F142" s="119">
        <f>F157+F143</f>
        <v>24383.199999999997</v>
      </c>
      <c r="G142" s="119">
        <f>G157+G143</f>
        <v>40892.35</v>
      </c>
      <c r="H142" s="119">
        <f>H157+H143</f>
        <v>60</v>
      </c>
    </row>
    <row r="143" spans="1:8" s="5" customFormat="1" ht="12.75">
      <c r="A143" s="16" t="s">
        <v>575</v>
      </c>
      <c r="B143" s="16" t="s">
        <v>58</v>
      </c>
      <c r="C143" s="37"/>
      <c r="D143" s="16"/>
      <c r="E143" s="30" t="s">
        <v>59</v>
      </c>
      <c r="F143" s="119">
        <f aca="true" t="shared" si="22" ref="F143:F148">F144</f>
        <v>24303.199999999997</v>
      </c>
      <c r="G143" s="119">
        <f aca="true" t="shared" si="23" ref="G143:H148">G144</f>
        <v>40812.35</v>
      </c>
      <c r="H143" s="119">
        <f t="shared" si="23"/>
        <v>0</v>
      </c>
    </row>
    <row r="144" spans="1:8" s="5" customFormat="1" ht="33.75">
      <c r="A144" s="9" t="s">
        <v>575</v>
      </c>
      <c r="B144" s="9" t="s">
        <v>58</v>
      </c>
      <c r="C144" s="39" t="s">
        <v>245</v>
      </c>
      <c r="D144" s="35"/>
      <c r="E144" s="34" t="s">
        <v>47</v>
      </c>
      <c r="F144" s="108">
        <f t="shared" si="22"/>
        <v>24303.199999999997</v>
      </c>
      <c r="G144" s="108">
        <f t="shared" si="23"/>
        <v>40812.35</v>
      </c>
      <c r="H144" s="108">
        <f t="shared" si="23"/>
        <v>0</v>
      </c>
    </row>
    <row r="145" spans="1:8" s="5" customFormat="1" ht="12.75">
      <c r="A145" s="9" t="s">
        <v>575</v>
      </c>
      <c r="B145" s="9" t="s">
        <v>58</v>
      </c>
      <c r="C145" s="39" t="s">
        <v>246</v>
      </c>
      <c r="D145" s="35"/>
      <c r="E145" s="46" t="s">
        <v>185</v>
      </c>
      <c r="F145" s="108">
        <f t="shared" si="22"/>
        <v>24303.199999999997</v>
      </c>
      <c r="G145" s="108">
        <f t="shared" si="23"/>
        <v>40812.35</v>
      </c>
      <c r="H145" s="108">
        <f t="shared" si="23"/>
        <v>0</v>
      </c>
    </row>
    <row r="146" spans="1:8" s="5" customFormat="1" ht="22.5">
      <c r="A146" s="9" t="s">
        <v>575</v>
      </c>
      <c r="B146" s="9" t="s">
        <v>58</v>
      </c>
      <c r="C146" s="39" t="s">
        <v>247</v>
      </c>
      <c r="D146" s="35"/>
      <c r="E146" s="34" t="s">
        <v>366</v>
      </c>
      <c r="F146" s="108">
        <f t="shared" si="22"/>
        <v>24303.199999999997</v>
      </c>
      <c r="G146" s="108">
        <f t="shared" si="23"/>
        <v>40812.35</v>
      </c>
      <c r="H146" s="108">
        <f t="shared" si="23"/>
        <v>0</v>
      </c>
    </row>
    <row r="147" spans="1:8" s="5" customFormat="1" ht="12.75">
      <c r="A147" s="9" t="s">
        <v>575</v>
      </c>
      <c r="B147" s="9" t="s">
        <v>58</v>
      </c>
      <c r="C147" s="39" t="s">
        <v>248</v>
      </c>
      <c r="D147" s="35"/>
      <c r="E147" s="31" t="s">
        <v>398</v>
      </c>
      <c r="F147" s="108">
        <f>F148+F154+F150+F152</f>
        <v>24303.199999999997</v>
      </c>
      <c r="G147" s="108">
        <f>G148+G154+G150+G152</f>
        <v>40812.35</v>
      </c>
      <c r="H147" s="108">
        <f>H148+H154+H150+H152</f>
        <v>0</v>
      </c>
    </row>
    <row r="148" spans="1:8" s="5" customFormat="1" ht="22.5">
      <c r="A148" s="9" t="s">
        <v>575</v>
      </c>
      <c r="B148" s="9" t="s">
        <v>58</v>
      </c>
      <c r="C148" s="39" t="s">
        <v>848</v>
      </c>
      <c r="D148" s="35"/>
      <c r="E148" s="31" t="s">
        <v>886</v>
      </c>
      <c r="F148" s="108">
        <f t="shared" si="22"/>
        <v>3415.6</v>
      </c>
      <c r="G148" s="108">
        <f t="shared" si="23"/>
        <v>0</v>
      </c>
      <c r="H148" s="108">
        <f t="shared" si="23"/>
        <v>0</v>
      </c>
    </row>
    <row r="149" spans="1:9" s="5" customFormat="1" ht="22.5">
      <c r="A149" s="9" t="s">
        <v>575</v>
      </c>
      <c r="B149" s="9" t="s">
        <v>58</v>
      </c>
      <c r="C149" s="39" t="s">
        <v>848</v>
      </c>
      <c r="D149" s="35">
        <v>414</v>
      </c>
      <c r="E149" s="32" t="s">
        <v>898</v>
      </c>
      <c r="F149" s="108">
        <f>3865.6-450</f>
        <v>3415.6</v>
      </c>
      <c r="G149" s="108">
        <v>0</v>
      </c>
      <c r="H149" s="108">
        <v>0</v>
      </c>
      <c r="I149" s="170"/>
    </row>
    <row r="150" spans="1:9" s="5" customFormat="1" ht="22.5">
      <c r="A150" s="9" t="s">
        <v>575</v>
      </c>
      <c r="B150" s="9" t="s">
        <v>58</v>
      </c>
      <c r="C150" s="39" t="s">
        <v>958</v>
      </c>
      <c r="D150" s="35"/>
      <c r="E150" s="31" t="s">
        <v>959</v>
      </c>
      <c r="F150" s="108">
        <f>F151</f>
        <v>200</v>
      </c>
      <c r="G150" s="108">
        <f>G151</f>
        <v>0</v>
      </c>
      <c r="H150" s="108">
        <f>H151</f>
        <v>0</v>
      </c>
      <c r="I150" s="180"/>
    </row>
    <row r="151" spans="1:9" s="5" customFormat="1" ht="22.5">
      <c r="A151" s="9" t="s">
        <v>575</v>
      </c>
      <c r="B151" s="9" t="s">
        <v>58</v>
      </c>
      <c r="C151" s="39" t="s">
        <v>958</v>
      </c>
      <c r="D151" s="35">
        <v>414</v>
      </c>
      <c r="E151" s="32" t="s">
        <v>898</v>
      </c>
      <c r="F151" s="108">
        <v>200</v>
      </c>
      <c r="G151" s="108">
        <v>0</v>
      </c>
      <c r="H151" s="108">
        <v>0</v>
      </c>
      <c r="I151" s="180"/>
    </row>
    <row r="152" spans="1:9" s="5" customFormat="1" ht="33.75">
      <c r="A152" s="9" t="s">
        <v>575</v>
      </c>
      <c r="B152" s="9" t="s">
        <v>58</v>
      </c>
      <c r="C152" s="39" t="s">
        <v>970</v>
      </c>
      <c r="D152" s="35"/>
      <c r="E152" s="31" t="s">
        <v>969</v>
      </c>
      <c r="F152" s="108">
        <f>F153</f>
        <v>1500</v>
      </c>
      <c r="G152" s="108">
        <f>G153</f>
        <v>0</v>
      </c>
      <c r="H152" s="108">
        <f>H153</f>
        <v>0</v>
      </c>
      <c r="I152" s="180"/>
    </row>
    <row r="153" spans="1:9" s="5" customFormat="1" ht="22.5">
      <c r="A153" s="9" t="s">
        <v>575</v>
      </c>
      <c r="B153" s="9" t="s">
        <v>58</v>
      </c>
      <c r="C153" s="39" t="s">
        <v>970</v>
      </c>
      <c r="D153" s="35">
        <v>414</v>
      </c>
      <c r="E153" s="32" t="s">
        <v>898</v>
      </c>
      <c r="F153" s="108">
        <v>1500</v>
      </c>
      <c r="G153" s="108">
        <v>0</v>
      </c>
      <c r="H153" s="108">
        <v>0</v>
      </c>
      <c r="I153" s="180"/>
    </row>
    <row r="154" spans="1:9" s="5" customFormat="1" ht="33.75">
      <c r="A154" s="9" t="s">
        <v>575</v>
      </c>
      <c r="B154" s="9" t="s">
        <v>58</v>
      </c>
      <c r="C154" s="39" t="s">
        <v>928</v>
      </c>
      <c r="D154" s="35"/>
      <c r="E154" s="31" t="s">
        <v>482</v>
      </c>
      <c r="F154" s="108">
        <f aca="true" t="shared" si="24" ref="F154:H155">F155</f>
        <v>19187.6</v>
      </c>
      <c r="G154" s="108">
        <f t="shared" si="24"/>
        <v>40812.35</v>
      </c>
      <c r="H154" s="108">
        <f t="shared" si="24"/>
        <v>0</v>
      </c>
      <c r="I154" s="180"/>
    </row>
    <row r="155" spans="1:9" s="5" customFormat="1" ht="22.5">
      <c r="A155" s="9" t="s">
        <v>575</v>
      </c>
      <c r="B155" s="9" t="s">
        <v>58</v>
      </c>
      <c r="C155" s="39" t="s">
        <v>929</v>
      </c>
      <c r="D155" s="35"/>
      <c r="E155" s="31" t="s">
        <v>930</v>
      </c>
      <c r="F155" s="108">
        <f t="shared" si="24"/>
        <v>19187.6</v>
      </c>
      <c r="G155" s="108">
        <f t="shared" si="24"/>
        <v>40812.35</v>
      </c>
      <c r="H155" s="108">
        <f t="shared" si="24"/>
        <v>0</v>
      </c>
      <c r="I155" s="180"/>
    </row>
    <row r="156" spans="1:9" s="5" customFormat="1" ht="22.5">
      <c r="A156" s="9" t="s">
        <v>575</v>
      </c>
      <c r="B156" s="9" t="s">
        <v>58</v>
      </c>
      <c r="C156" s="39" t="s">
        <v>929</v>
      </c>
      <c r="D156" s="35">
        <v>414</v>
      </c>
      <c r="E156" s="32" t="s">
        <v>898</v>
      </c>
      <c r="F156" s="108">
        <f>614+18573.6</f>
        <v>19187.6</v>
      </c>
      <c r="G156" s="108">
        <f>34776.7+6035.65</f>
        <v>40812.35</v>
      </c>
      <c r="H156" s="108">
        <v>0</v>
      </c>
      <c r="I156" s="180"/>
    </row>
    <row r="157" spans="1:9" s="5" customFormat="1" ht="22.5">
      <c r="A157" s="9" t="s">
        <v>575</v>
      </c>
      <c r="B157" s="16" t="s">
        <v>63</v>
      </c>
      <c r="C157" s="37"/>
      <c r="D157" s="16"/>
      <c r="E157" s="33" t="s">
        <v>81</v>
      </c>
      <c r="F157" s="108">
        <f aca="true" t="shared" si="25" ref="F157:H162">F158</f>
        <v>80</v>
      </c>
      <c r="G157" s="108">
        <f t="shared" si="25"/>
        <v>80</v>
      </c>
      <c r="H157" s="108">
        <f t="shared" si="25"/>
        <v>60</v>
      </c>
      <c r="I157" s="72"/>
    </row>
    <row r="158" spans="1:9" s="5" customFormat="1" ht="22.5">
      <c r="A158" s="9" t="s">
        <v>575</v>
      </c>
      <c r="B158" s="9" t="s">
        <v>63</v>
      </c>
      <c r="C158" s="39" t="s">
        <v>399</v>
      </c>
      <c r="D158" s="9"/>
      <c r="E158" s="32" t="s">
        <v>39</v>
      </c>
      <c r="F158" s="108">
        <f t="shared" si="25"/>
        <v>80</v>
      </c>
      <c r="G158" s="108">
        <f t="shared" si="25"/>
        <v>80</v>
      </c>
      <c r="H158" s="108">
        <f t="shared" si="25"/>
        <v>60</v>
      </c>
      <c r="I158" s="72"/>
    </row>
    <row r="159" spans="1:9" s="5" customFormat="1" ht="33.75" customHeight="1">
      <c r="A159" s="9" t="s">
        <v>575</v>
      </c>
      <c r="B159" s="9" t="s">
        <v>63</v>
      </c>
      <c r="C159" s="39" t="s">
        <v>417</v>
      </c>
      <c r="D159" s="9"/>
      <c r="E159" s="44" t="s">
        <v>49</v>
      </c>
      <c r="F159" s="108">
        <f t="shared" si="25"/>
        <v>80</v>
      </c>
      <c r="G159" s="108">
        <f t="shared" si="25"/>
        <v>80</v>
      </c>
      <c r="H159" s="108">
        <f t="shared" si="25"/>
        <v>60</v>
      </c>
      <c r="I159" s="72"/>
    </row>
    <row r="160" spans="1:9" s="5" customFormat="1" ht="22.5">
      <c r="A160" s="9" t="s">
        <v>575</v>
      </c>
      <c r="B160" s="9" t="s">
        <v>63</v>
      </c>
      <c r="C160" s="39" t="s">
        <v>463</v>
      </c>
      <c r="D160" s="9"/>
      <c r="E160" s="32" t="s">
        <v>533</v>
      </c>
      <c r="F160" s="108">
        <f t="shared" si="25"/>
        <v>80</v>
      </c>
      <c r="G160" s="108">
        <f t="shared" si="25"/>
        <v>80</v>
      </c>
      <c r="H160" s="108">
        <f t="shared" si="25"/>
        <v>60</v>
      </c>
      <c r="I160" s="72"/>
    </row>
    <row r="161" spans="1:9" s="5" customFormat="1" ht="12.75">
      <c r="A161" s="9" t="s">
        <v>575</v>
      </c>
      <c r="B161" s="9" t="s">
        <v>63</v>
      </c>
      <c r="C161" s="39" t="s">
        <v>464</v>
      </c>
      <c r="D161" s="9"/>
      <c r="E161" s="31" t="s">
        <v>398</v>
      </c>
      <c r="F161" s="108">
        <f t="shared" si="25"/>
        <v>80</v>
      </c>
      <c r="G161" s="108">
        <f t="shared" si="25"/>
        <v>80</v>
      </c>
      <c r="H161" s="108">
        <f t="shared" si="25"/>
        <v>60</v>
      </c>
      <c r="I161" s="72"/>
    </row>
    <row r="162" spans="1:9" s="5" customFormat="1" ht="22.5">
      <c r="A162" s="9" t="s">
        <v>575</v>
      </c>
      <c r="B162" s="9" t="s">
        <v>63</v>
      </c>
      <c r="C162" s="39" t="s">
        <v>465</v>
      </c>
      <c r="D162" s="9"/>
      <c r="E162" s="32" t="s">
        <v>534</v>
      </c>
      <c r="F162" s="108">
        <f>F163</f>
        <v>80</v>
      </c>
      <c r="G162" s="108">
        <f t="shared" si="25"/>
        <v>80</v>
      </c>
      <c r="H162" s="108">
        <f t="shared" si="25"/>
        <v>60</v>
      </c>
      <c r="I162" s="72"/>
    </row>
    <row r="163" spans="1:9" s="5" customFormat="1" ht="22.5">
      <c r="A163" s="9" t="s">
        <v>575</v>
      </c>
      <c r="B163" s="9" t="s">
        <v>63</v>
      </c>
      <c r="C163" s="39" t="s">
        <v>465</v>
      </c>
      <c r="D163" s="9" t="s">
        <v>105</v>
      </c>
      <c r="E163" s="32" t="s">
        <v>598</v>
      </c>
      <c r="F163" s="108">
        <v>80</v>
      </c>
      <c r="G163" s="108">
        <v>80</v>
      </c>
      <c r="H163" s="108">
        <v>60</v>
      </c>
      <c r="I163" s="72"/>
    </row>
    <row r="164" spans="1:8" s="5" customFormat="1" ht="12.75">
      <c r="A164" s="16" t="s">
        <v>575</v>
      </c>
      <c r="B164" s="16" t="s">
        <v>18</v>
      </c>
      <c r="C164" s="37"/>
      <c r="D164" s="16"/>
      <c r="E164" s="30" t="s">
        <v>19</v>
      </c>
      <c r="F164" s="103">
        <f>F165+F172+F207</f>
        <v>12279.3</v>
      </c>
      <c r="G164" s="103">
        <f>G165+G172+G207</f>
        <v>14883.400000000001</v>
      </c>
      <c r="H164" s="103">
        <f>H165+H172+H207</f>
        <v>10701.4</v>
      </c>
    </row>
    <row r="165" spans="1:8" s="5" customFormat="1" ht="12.75">
      <c r="A165" s="16" t="s">
        <v>575</v>
      </c>
      <c r="B165" s="16" t="s">
        <v>20</v>
      </c>
      <c r="C165" s="37"/>
      <c r="D165" s="16"/>
      <c r="E165" s="30" t="s">
        <v>21</v>
      </c>
      <c r="F165" s="103">
        <f aca="true" t="shared" si="26" ref="F165:H170">F166</f>
        <v>900</v>
      </c>
      <c r="G165" s="103">
        <f t="shared" si="26"/>
        <v>900</v>
      </c>
      <c r="H165" s="103">
        <f t="shared" si="26"/>
        <v>700</v>
      </c>
    </row>
    <row r="166" spans="1:8" ht="22.5">
      <c r="A166" s="9" t="s">
        <v>575</v>
      </c>
      <c r="B166" s="9" t="s">
        <v>20</v>
      </c>
      <c r="C166" s="39" t="s">
        <v>399</v>
      </c>
      <c r="D166" s="9"/>
      <c r="E166" s="32" t="s">
        <v>39</v>
      </c>
      <c r="F166" s="105">
        <f t="shared" si="26"/>
        <v>900</v>
      </c>
      <c r="G166" s="105">
        <f t="shared" si="26"/>
        <v>900</v>
      </c>
      <c r="H166" s="105">
        <f t="shared" si="26"/>
        <v>700</v>
      </c>
    </row>
    <row r="167" spans="1:8" ht="33.75">
      <c r="A167" s="17" t="s">
        <v>575</v>
      </c>
      <c r="B167" s="17" t="s">
        <v>20</v>
      </c>
      <c r="C167" s="39" t="s">
        <v>417</v>
      </c>
      <c r="D167" s="9"/>
      <c r="E167" s="44" t="s">
        <v>49</v>
      </c>
      <c r="F167" s="105">
        <f t="shared" si="26"/>
        <v>900</v>
      </c>
      <c r="G167" s="105">
        <f t="shared" si="26"/>
        <v>900</v>
      </c>
      <c r="H167" s="105">
        <f t="shared" si="26"/>
        <v>700</v>
      </c>
    </row>
    <row r="168" spans="1:8" s="8" customFormat="1" ht="33.75">
      <c r="A168" s="17" t="s">
        <v>575</v>
      </c>
      <c r="B168" s="17" t="s">
        <v>20</v>
      </c>
      <c r="C168" s="39" t="s">
        <v>466</v>
      </c>
      <c r="D168" s="17"/>
      <c r="E168" s="31" t="s">
        <v>470</v>
      </c>
      <c r="F168" s="108">
        <f t="shared" si="26"/>
        <v>900</v>
      </c>
      <c r="G168" s="108">
        <f t="shared" si="26"/>
        <v>900</v>
      </c>
      <c r="H168" s="108">
        <f t="shared" si="26"/>
        <v>700</v>
      </c>
    </row>
    <row r="169" spans="1:8" ht="12.75">
      <c r="A169" s="17" t="s">
        <v>575</v>
      </c>
      <c r="B169" s="17" t="s">
        <v>20</v>
      </c>
      <c r="C169" s="39" t="s">
        <v>467</v>
      </c>
      <c r="D169" s="17"/>
      <c r="E169" s="31" t="s">
        <v>398</v>
      </c>
      <c r="F169" s="108">
        <f t="shared" si="26"/>
        <v>900</v>
      </c>
      <c r="G169" s="108">
        <f t="shared" si="26"/>
        <v>900</v>
      </c>
      <c r="H169" s="108">
        <f t="shared" si="26"/>
        <v>700</v>
      </c>
    </row>
    <row r="170" spans="1:8" ht="22.5">
      <c r="A170" s="17" t="s">
        <v>575</v>
      </c>
      <c r="B170" s="17" t="s">
        <v>20</v>
      </c>
      <c r="C170" s="39" t="s">
        <v>468</v>
      </c>
      <c r="D170" s="17"/>
      <c r="E170" s="31" t="s">
        <v>469</v>
      </c>
      <c r="F170" s="108">
        <f>F171</f>
        <v>900</v>
      </c>
      <c r="G170" s="108">
        <f t="shared" si="26"/>
        <v>900</v>
      </c>
      <c r="H170" s="108">
        <f t="shared" si="26"/>
        <v>700</v>
      </c>
    </row>
    <row r="171" spans="1:8" ht="12.75">
      <c r="A171" s="9" t="s">
        <v>575</v>
      </c>
      <c r="B171" s="9" t="s">
        <v>20</v>
      </c>
      <c r="C171" s="39" t="s">
        <v>468</v>
      </c>
      <c r="D171" s="17" t="s">
        <v>178</v>
      </c>
      <c r="E171" s="31" t="s">
        <v>183</v>
      </c>
      <c r="F171" s="108">
        <v>900</v>
      </c>
      <c r="G171" s="108">
        <v>900</v>
      </c>
      <c r="H171" s="108">
        <v>700</v>
      </c>
    </row>
    <row r="172" spans="1:8" s="5" customFormat="1" ht="12.75">
      <c r="A172" s="16" t="s">
        <v>575</v>
      </c>
      <c r="B172" s="16" t="s">
        <v>22</v>
      </c>
      <c r="C172" s="37"/>
      <c r="D172" s="16"/>
      <c r="E172" s="30" t="s">
        <v>23</v>
      </c>
      <c r="F172" s="103">
        <f>F179+F188+F173+F201</f>
        <v>6235.2</v>
      </c>
      <c r="G172" s="103">
        <f>G179+G188+G173+G201</f>
        <v>5410</v>
      </c>
      <c r="H172" s="103">
        <f>H179+H188+H173+H201</f>
        <v>5428.9</v>
      </c>
    </row>
    <row r="173" spans="1:8" s="5" customFormat="1" ht="12.75">
      <c r="A173" s="9" t="s">
        <v>575</v>
      </c>
      <c r="B173" s="9" t="s">
        <v>22</v>
      </c>
      <c r="C173" s="39" t="s">
        <v>472</v>
      </c>
      <c r="D173" s="9"/>
      <c r="E173" s="31" t="s">
        <v>50</v>
      </c>
      <c r="F173" s="105">
        <f aca="true" t="shared" si="27" ref="F173:H177">F174</f>
        <v>30</v>
      </c>
      <c r="G173" s="105">
        <f t="shared" si="27"/>
        <v>30</v>
      </c>
      <c r="H173" s="105">
        <f t="shared" si="27"/>
        <v>30</v>
      </c>
    </row>
    <row r="174" spans="1:8" s="5" customFormat="1" ht="56.25">
      <c r="A174" s="9" t="s">
        <v>575</v>
      </c>
      <c r="B174" s="9" t="s">
        <v>22</v>
      </c>
      <c r="C174" s="39" t="s">
        <v>473</v>
      </c>
      <c r="D174" s="9"/>
      <c r="E174" s="44" t="s">
        <v>362</v>
      </c>
      <c r="F174" s="105">
        <f t="shared" si="27"/>
        <v>30</v>
      </c>
      <c r="G174" s="105">
        <f t="shared" si="27"/>
        <v>30</v>
      </c>
      <c r="H174" s="105">
        <f t="shared" si="27"/>
        <v>30</v>
      </c>
    </row>
    <row r="175" spans="1:8" s="5" customFormat="1" ht="33.75">
      <c r="A175" s="9" t="s">
        <v>575</v>
      </c>
      <c r="B175" s="9" t="s">
        <v>22</v>
      </c>
      <c r="C175" s="39" t="s">
        <v>474</v>
      </c>
      <c r="D175" s="9"/>
      <c r="E175" s="32" t="s">
        <v>363</v>
      </c>
      <c r="F175" s="105">
        <f t="shared" si="27"/>
        <v>30</v>
      </c>
      <c r="G175" s="105">
        <f t="shared" si="27"/>
        <v>30</v>
      </c>
      <c r="H175" s="105">
        <f t="shared" si="27"/>
        <v>30</v>
      </c>
    </row>
    <row r="176" spans="1:8" s="5" customFormat="1" ht="12.75">
      <c r="A176" s="9" t="s">
        <v>575</v>
      </c>
      <c r="B176" s="9" t="s">
        <v>22</v>
      </c>
      <c r="C176" s="39" t="s">
        <v>475</v>
      </c>
      <c r="D176" s="9"/>
      <c r="E176" s="31" t="s">
        <v>398</v>
      </c>
      <c r="F176" s="105">
        <f t="shared" si="27"/>
        <v>30</v>
      </c>
      <c r="G176" s="105">
        <f t="shared" si="27"/>
        <v>30</v>
      </c>
      <c r="H176" s="105">
        <f t="shared" si="27"/>
        <v>30</v>
      </c>
    </row>
    <row r="177" spans="1:8" s="5" customFormat="1" ht="22.5">
      <c r="A177" s="9" t="s">
        <v>575</v>
      </c>
      <c r="B177" s="9" t="s">
        <v>22</v>
      </c>
      <c r="C177" s="39" t="s">
        <v>476</v>
      </c>
      <c r="D177" s="9"/>
      <c r="E177" s="32" t="s">
        <v>477</v>
      </c>
      <c r="F177" s="105">
        <f>F178</f>
        <v>30</v>
      </c>
      <c r="G177" s="105">
        <f t="shared" si="27"/>
        <v>30</v>
      </c>
      <c r="H177" s="105">
        <f t="shared" si="27"/>
        <v>30</v>
      </c>
    </row>
    <row r="178" spans="1:8" s="5" customFormat="1" ht="12.75">
      <c r="A178" s="9" t="s">
        <v>575</v>
      </c>
      <c r="B178" s="9" t="s">
        <v>22</v>
      </c>
      <c r="C178" s="39" t="s">
        <v>476</v>
      </c>
      <c r="D178" s="9" t="s">
        <v>178</v>
      </c>
      <c r="E178" s="31" t="s">
        <v>183</v>
      </c>
      <c r="F178" s="105">
        <v>30</v>
      </c>
      <c r="G178" s="105">
        <v>30</v>
      </c>
      <c r="H178" s="105">
        <v>30</v>
      </c>
    </row>
    <row r="179" spans="1:8" ht="22.5">
      <c r="A179" s="9" t="s">
        <v>575</v>
      </c>
      <c r="B179" s="9" t="s">
        <v>22</v>
      </c>
      <c r="C179" s="39" t="s">
        <v>478</v>
      </c>
      <c r="D179" s="9"/>
      <c r="E179" s="32" t="s">
        <v>51</v>
      </c>
      <c r="F179" s="108">
        <f aca="true" t="shared" si="28" ref="F179:H183">F180</f>
        <v>1075.2</v>
      </c>
      <c r="G179" s="108">
        <f t="shared" si="28"/>
        <v>250</v>
      </c>
      <c r="H179" s="108">
        <f t="shared" si="28"/>
        <v>268.9</v>
      </c>
    </row>
    <row r="180" spans="1:8" ht="12.75">
      <c r="A180" s="9" t="s">
        <v>575</v>
      </c>
      <c r="B180" s="9" t="s">
        <v>22</v>
      </c>
      <c r="C180" s="39" t="s">
        <v>479</v>
      </c>
      <c r="D180" s="9" t="s">
        <v>899</v>
      </c>
      <c r="E180" s="44" t="s">
        <v>551</v>
      </c>
      <c r="F180" s="108">
        <f t="shared" si="28"/>
        <v>1075.2</v>
      </c>
      <c r="G180" s="108">
        <f t="shared" si="28"/>
        <v>250</v>
      </c>
      <c r="H180" s="108">
        <f t="shared" si="28"/>
        <v>268.9</v>
      </c>
    </row>
    <row r="181" spans="1:8" ht="12.75">
      <c r="A181" s="9" t="s">
        <v>575</v>
      </c>
      <c r="B181" s="9" t="s">
        <v>22</v>
      </c>
      <c r="C181" s="39" t="s">
        <v>480</v>
      </c>
      <c r="D181" s="9"/>
      <c r="E181" s="31" t="s">
        <v>282</v>
      </c>
      <c r="F181" s="108">
        <f>F182+F185</f>
        <v>1075.2</v>
      </c>
      <c r="G181" s="108">
        <f>G182+G185</f>
        <v>250</v>
      </c>
      <c r="H181" s="108">
        <f>H182+H185</f>
        <v>268.9</v>
      </c>
    </row>
    <row r="182" spans="1:8" ht="33.75">
      <c r="A182" s="9" t="s">
        <v>575</v>
      </c>
      <c r="B182" s="9" t="s">
        <v>22</v>
      </c>
      <c r="C182" s="39" t="s">
        <v>481</v>
      </c>
      <c r="D182" s="9"/>
      <c r="E182" s="31" t="s">
        <v>482</v>
      </c>
      <c r="F182" s="108">
        <f t="shared" si="28"/>
        <v>1075.2</v>
      </c>
      <c r="G182" s="108">
        <f t="shared" si="28"/>
        <v>250</v>
      </c>
      <c r="H182" s="108">
        <f t="shared" si="28"/>
        <v>268.9</v>
      </c>
    </row>
    <row r="183" spans="1:8" ht="22.5">
      <c r="A183" s="9" t="s">
        <v>575</v>
      </c>
      <c r="B183" s="9" t="s">
        <v>22</v>
      </c>
      <c r="C183" s="39" t="s">
        <v>911</v>
      </c>
      <c r="D183" s="9"/>
      <c r="E183" s="31" t="s">
        <v>368</v>
      </c>
      <c r="F183" s="108">
        <f>F184</f>
        <v>1075.2</v>
      </c>
      <c r="G183" s="108">
        <f t="shared" si="28"/>
        <v>250</v>
      </c>
      <c r="H183" s="108">
        <f t="shared" si="28"/>
        <v>268.9</v>
      </c>
    </row>
    <row r="184" spans="1:8" ht="12.75">
      <c r="A184" s="9" t="s">
        <v>575</v>
      </c>
      <c r="B184" s="9" t="s">
        <v>22</v>
      </c>
      <c r="C184" s="39" t="s">
        <v>911</v>
      </c>
      <c r="D184" s="9" t="s">
        <v>178</v>
      </c>
      <c r="E184" s="31" t="s">
        <v>183</v>
      </c>
      <c r="F184" s="108">
        <f>250+825.2</f>
        <v>1075.2</v>
      </c>
      <c r="G184" s="108">
        <v>250</v>
      </c>
      <c r="H184" s="108">
        <v>268.9</v>
      </c>
    </row>
    <row r="185" spans="1:8" ht="45">
      <c r="A185" s="9" t="s">
        <v>575</v>
      </c>
      <c r="B185" s="9" t="s">
        <v>22</v>
      </c>
      <c r="C185" s="39" t="s">
        <v>908</v>
      </c>
      <c r="D185" s="9"/>
      <c r="E185" s="31" t="s">
        <v>140</v>
      </c>
      <c r="F185" s="108">
        <f aca="true" t="shared" si="29" ref="F185:H186">F186</f>
        <v>0</v>
      </c>
      <c r="G185" s="108">
        <f t="shared" si="29"/>
        <v>0</v>
      </c>
      <c r="H185" s="108">
        <f t="shared" si="29"/>
        <v>0</v>
      </c>
    </row>
    <row r="186" spans="1:8" ht="22.5">
      <c r="A186" s="9" t="s">
        <v>575</v>
      </c>
      <c r="B186" s="9" t="s">
        <v>22</v>
      </c>
      <c r="C186" s="39" t="s">
        <v>909</v>
      </c>
      <c r="D186" s="9"/>
      <c r="E186" s="31" t="s">
        <v>910</v>
      </c>
      <c r="F186" s="108">
        <f t="shared" si="29"/>
        <v>0</v>
      </c>
      <c r="G186" s="108">
        <f t="shared" si="29"/>
        <v>0</v>
      </c>
      <c r="H186" s="108">
        <f t="shared" si="29"/>
        <v>0</v>
      </c>
    </row>
    <row r="187" spans="1:9" ht="12.75">
      <c r="A187" s="9" t="s">
        <v>575</v>
      </c>
      <c r="B187" s="9" t="s">
        <v>22</v>
      </c>
      <c r="C187" s="39" t="s">
        <v>909</v>
      </c>
      <c r="D187" s="9" t="s">
        <v>178</v>
      </c>
      <c r="E187" s="31" t="s">
        <v>183</v>
      </c>
      <c r="F187" s="108">
        <f>825.2-825.2</f>
        <v>0</v>
      </c>
      <c r="G187" s="108">
        <v>0</v>
      </c>
      <c r="H187" s="108">
        <v>0</v>
      </c>
      <c r="I187" s="170"/>
    </row>
    <row r="188" spans="1:8" ht="22.5" hidden="1">
      <c r="A188" s="9" t="s">
        <v>575</v>
      </c>
      <c r="B188" s="9" t="s">
        <v>22</v>
      </c>
      <c r="C188" s="39" t="s">
        <v>501</v>
      </c>
      <c r="D188" s="9"/>
      <c r="E188" s="32" t="s">
        <v>179</v>
      </c>
      <c r="F188" s="105">
        <f>F189+F195</f>
        <v>0</v>
      </c>
      <c r="G188" s="105">
        <f>G189+G195</f>
        <v>0</v>
      </c>
      <c r="H188" s="105">
        <f>H189+H195</f>
        <v>0</v>
      </c>
    </row>
    <row r="189" spans="1:8" ht="0.75" customHeight="1">
      <c r="A189" s="9" t="s">
        <v>575</v>
      </c>
      <c r="B189" s="9" t="s">
        <v>22</v>
      </c>
      <c r="C189" s="39" t="s">
        <v>484</v>
      </c>
      <c r="D189" s="9"/>
      <c r="E189" s="44" t="s">
        <v>539</v>
      </c>
      <c r="F189" s="105">
        <f>F190</f>
        <v>0</v>
      </c>
      <c r="G189" s="105">
        <f aca="true" t="shared" si="30" ref="G189:H193">G190</f>
        <v>0</v>
      </c>
      <c r="H189" s="105">
        <f t="shared" si="30"/>
        <v>0</v>
      </c>
    </row>
    <row r="190" spans="1:8" ht="22.5" hidden="1">
      <c r="A190" s="9" t="s">
        <v>575</v>
      </c>
      <c r="B190" s="9" t="s">
        <v>22</v>
      </c>
      <c r="C190" s="39" t="s">
        <v>485</v>
      </c>
      <c r="D190" s="9"/>
      <c r="E190" s="32" t="s">
        <v>341</v>
      </c>
      <c r="F190" s="105">
        <f>F191</f>
        <v>0</v>
      </c>
      <c r="G190" s="105">
        <f t="shared" si="30"/>
        <v>0</v>
      </c>
      <c r="H190" s="105">
        <f t="shared" si="30"/>
        <v>0</v>
      </c>
    </row>
    <row r="191" spans="1:8" ht="12.75" hidden="1">
      <c r="A191" s="9" t="s">
        <v>575</v>
      </c>
      <c r="B191" s="9" t="s">
        <v>22</v>
      </c>
      <c r="C191" s="39" t="s">
        <v>486</v>
      </c>
      <c r="D191" s="9"/>
      <c r="E191" s="31" t="s">
        <v>398</v>
      </c>
      <c r="F191" s="105">
        <f>F192</f>
        <v>0</v>
      </c>
      <c r="G191" s="105">
        <f t="shared" si="30"/>
        <v>0</v>
      </c>
      <c r="H191" s="105">
        <f t="shared" si="30"/>
        <v>0</v>
      </c>
    </row>
    <row r="192" spans="1:8" ht="22.5" hidden="1">
      <c r="A192" s="9" t="s">
        <v>575</v>
      </c>
      <c r="B192" s="9" t="s">
        <v>22</v>
      </c>
      <c r="C192" s="39" t="s">
        <v>487</v>
      </c>
      <c r="D192" s="9"/>
      <c r="E192" s="32" t="s">
        <v>84</v>
      </c>
      <c r="F192" s="105">
        <f>F193</f>
        <v>0</v>
      </c>
      <c r="G192" s="105">
        <f t="shared" si="30"/>
        <v>0</v>
      </c>
      <c r="H192" s="105">
        <f t="shared" si="30"/>
        <v>0</v>
      </c>
    </row>
    <row r="193" spans="1:8" ht="22.5" hidden="1">
      <c r="A193" s="9" t="s">
        <v>575</v>
      </c>
      <c r="B193" s="9" t="s">
        <v>22</v>
      </c>
      <c r="C193" s="39" t="s">
        <v>488</v>
      </c>
      <c r="D193" s="9"/>
      <c r="E193" s="31" t="s">
        <v>392</v>
      </c>
      <c r="F193" s="105">
        <f>F194</f>
        <v>0</v>
      </c>
      <c r="G193" s="105">
        <f t="shared" si="30"/>
        <v>0</v>
      </c>
      <c r="H193" s="105">
        <f t="shared" si="30"/>
        <v>0</v>
      </c>
    </row>
    <row r="194" spans="1:8" s="8" customFormat="1" ht="22.5" hidden="1">
      <c r="A194" s="9" t="s">
        <v>575</v>
      </c>
      <c r="B194" s="9" t="s">
        <v>22</v>
      </c>
      <c r="C194" s="39" t="s">
        <v>488</v>
      </c>
      <c r="D194" s="9" t="s">
        <v>151</v>
      </c>
      <c r="E194" s="31" t="s">
        <v>540</v>
      </c>
      <c r="F194" s="105"/>
      <c r="G194" s="105"/>
      <c r="H194" s="105"/>
    </row>
    <row r="195" spans="1:8" s="8" customFormat="1" ht="22.5" hidden="1">
      <c r="A195" s="9" t="s">
        <v>575</v>
      </c>
      <c r="B195" s="9" t="s">
        <v>22</v>
      </c>
      <c r="C195" s="39" t="s">
        <v>496</v>
      </c>
      <c r="D195" s="9"/>
      <c r="E195" s="44" t="s">
        <v>561</v>
      </c>
      <c r="F195" s="105">
        <f>F196</f>
        <v>0</v>
      </c>
      <c r="G195" s="105">
        <f aca="true" t="shared" si="31" ref="G195:H199">G196</f>
        <v>0</v>
      </c>
      <c r="H195" s="105">
        <f t="shared" si="31"/>
        <v>0</v>
      </c>
    </row>
    <row r="196" spans="1:8" s="8" customFormat="1" ht="22.5" hidden="1">
      <c r="A196" s="9" t="s">
        <v>575</v>
      </c>
      <c r="B196" s="9" t="s">
        <v>22</v>
      </c>
      <c r="C196" s="39" t="s">
        <v>497</v>
      </c>
      <c r="D196" s="17"/>
      <c r="E196" s="31" t="s">
        <v>343</v>
      </c>
      <c r="F196" s="105">
        <f>F197</f>
        <v>0</v>
      </c>
      <c r="G196" s="105">
        <f t="shared" si="31"/>
        <v>0</v>
      </c>
      <c r="H196" s="105">
        <f t="shared" si="31"/>
        <v>0</v>
      </c>
    </row>
    <row r="197" spans="1:8" s="8" customFormat="1" ht="12.75" hidden="1">
      <c r="A197" s="9" t="s">
        <v>575</v>
      </c>
      <c r="B197" s="9" t="s">
        <v>22</v>
      </c>
      <c r="C197" s="39" t="s">
        <v>498</v>
      </c>
      <c r="D197" s="17"/>
      <c r="E197" s="31" t="s">
        <v>398</v>
      </c>
      <c r="F197" s="105">
        <f>F198</f>
        <v>0</v>
      </c>
      <c r="G197" s="105">
        <f t="shared" si="31"/>
        <v>0</v>
      </c>
      <c r="H197" s="105">
        <f t="shared" si="31"/>
        <v>0</v>
      </c>
    </row>
    <row r="198" spans="1:8" s="8" customFormat="1" ht="22.5" hidden="1">
      <c r="A198" s="9" t="s">
        <v>575</v>
      </c>
      <c r="B198" s="9" t="s">
        <v>22</v>
      </c>
      <c r="C198" s="39" t="s">
        <v>499</v>
      </c>
      <c r="D198" s="17"/>
      <c r="E198" s="31" t="s">
        <v>344</v>
      </c>
      <c r="F198" s="105">
        <f>F199</f>
        <v>0</v>
      </c>
      <c r="G198" s="105">
        <f t="shared" si="31"/>
        <v>0</v>
      </c>
      <c r="H198" s="105">
        <f t="shared" si="31"/>
        <v>0</v>
      </c>
    </row>
    <row r="199" spans="1:8" s="8" customFormat="1" ht="12.75" hidden="1">
      <c r="A199" s="9" t="s">
        <v>575</v>
      </c>
      <c r="B199" s="9" t="s">
        <v>22</v>
      </c>
      <c r="C199" s="39" t="s">
        <v>500</v>
      </c>
      <c r="D199" s="17"/>
      <c r="E199" s="31" t="s">
        <v>471</v>
      </c>
      <c r="F199" s="105">
        <f>F200</f>
        <v>0</v>
      </c>
      <c r="G199" s="105">
        <f t="shared" si="31"/>
        <v>0</v>
      </c>
      <c r="H199" s="105">
        <f t="shared" si="31"/>
        <v>0</v>
      </c>
    </row>
    <row r="200" spans="1:8" s="8" customFormat="1" ht="12.75" hidden="1">
      <c r="A200" s="9" t="s">
        <v>575</v>
      </c>
      <c r="B200" s="9" t="s">
        <v>22</v>
      </c>
      <c r="C200" s="39" t="s">
        <v>500</v>
      </c>
      <c r="D200" s="17" t="s">
        <v>178</v>
      </c>
      <c r="E200" s="31" t="s">
        <v>183</v>
      </c>
      <c r="F200" s="105"/>
      <c r="G200" s="105"/>
      <c r="H200" s="105"/>
    </row>
    <row r="201" spans="1:8" s="8" customFormat="1" ht="33.75">
      <c r="A201" s="9" t="s">
        <v>575</v>
      </c>
      <c r="B201" s="9" t="s">
        <v>22</v>
      </c>
      <c r="C201" s="39" t="s">
        <v>245</v>
      </c>
      <c r="D201" s="9"/>
      <c r="E201" s="34" t="s">
        <v>52</v>
      </c>
      <c r="F201" s="105">
        <f aca="true" t="shared" si="32" ref="F201:H205">F202</f>
        <v>5130</v>
      </c>
      <c r="G201" s="105">
        <f t="shared" si="32"/>
        <v>5130</v>
      </c>
      <c r="H201" s="105">
        <f t="shared" si="32"/>
        <v>5130</v>
      </c>
    </row>
    <row r="202" spans="1:8" s="8" customFormat="1" ht="22.5">
      <c r="A202" s="9" t="s">
        <v>575</v>
      </c>
      <c r="B202" s="9" t="s">
        <v>22</v>
      </c>
      <c r="C202" s="93">
        <v>1240000000</v>
      </c>
      <c r="D202" s="16"/>
      <c r="E202" s="48" t="s">
        <v>153</v>
      </c>
      <c r="F202" s="105">
        <f t="shared" si="32"/>
        <v>5130</v>
      </c>
      <c r="G202" s="105">
        <f t="shared" si="32"/>
        <v>5130</v>
      </c>
      <c r="H202" s="105">
        <f t="shared" si="32"/>
        <v>5130</v>
      </c>
    </row>
    <row r="203" spans="1:8" s="8" customFormat="1" ht="45">
      <c r="A203" s="9" t="s">
        <v>575</v>
      </c>
      <c r="B203" s="9" t="s">
        <v>22</v>
      </c>
      <c r="C203" s="93">
        <v>1240200000</v>
      </c>
      <c r="D203" s="16"/>
      <c r="E203" s="34" t="s">
        <v>389</v>
      </c>
      <c r="F203" s="105">
        <f t="shared" si="32"/>
        <v>5130</v>
      </c>
      <c r="G203" s="105">
        <f t="shared" si="32"/>
        <v>5130</v>
      </c>
      <c r="H203" s="105">
        <f t="shared" si="32"/>
        <v>5130</v>
      </c>
    </row>
    <row r="204" spans="1:8" s="8" customFormat="1" ht="22.5">
      <c r="A204" s="9" t="s">
        <v>575</v>
      </c>
      <c r="B204" s="9" t="s">
        <v>22</v>
      </c>
      <c r="C204" s="93">
        <v>1240210000</v>
      </c>
      <c r="D204" s="16"/>
      <c r="E204" s="34" t="s">
        <v>409</v>
      </c>
      <c r="F204" s="105">
        <f t="shared" si="32"/>
        <v>5130</v>
      </c>
      <c r="G204" s="105">
        <f t="shared" si="32"/>
        <v>5130</v>
      </c>
      <c r="H204" s="105">
        <f t="shared" si="32"/>
        <v>5130</v>
      </c>
    </row>
    <row r="205" spans="1:8" s="8" customFormat="1" ht="56.25">
      <c r="A205" s="9" t="s">
        <v>575</v>
      </c>
      <c r="B205" s="9" t="s">
        <v>22</v>
      </c>
      <c r="C205" s="93">
        <v>1240210560</v>
      </c>
      <c r="D205" s="16"/>
      <c r="E205" s="32" t="s">
        <v>147</v>
      </c>
      <c r="F205" s="105">
        <f>F206</f>
        <v>5130</v>
      </c>
      <c r="G205" s="105">
        <f t="shared" si="32"/>
        <v>5130</v>
      </c>
      <c r="H205" s="105">
        <f t="shared" si="32"/>
        <v>5130</v>
      </c>
    </row>
    <row r="206" spans="1:8" s="8" customFormat="1" ht="12.75">
      <c r="A206" s="9" t="s">
        <v>575</v>
      </c>
      <c r="B206" s="9" t="s">
        <v>22</v>
      </c>
      <c r="C206" s="93">
        <v>1240210560</v>
      </c>
      <c r="D206" s="9" t="s">
        <v>178</v>
      </c>
      <c r="E206" s="31" t="s">
        <v>183</v>
      </c>
      <c r="F206" s="105">
        <v>5130</v>
      </c>
      <c r="G206" s="105">
        <v>5130</v>
      </c>
      <c r="H206" s="105">
        <v>5130</v>
      </c>
    </row>
    <row r="207" spans="1:8" ht="12.75">
      <c r="A207" s="54" t="s">
        <v>575</v>
      </c>
      <c r="B207" s="54" t="s">
        <v>89</v>
      </c>
      <c r="C207" s="37"/>
      <c r="D207" s="54"/>
      <c r="E207" s="33" t="s">
        <v>90</v>
      </c>
      <c r="F207" s="119">
        <f aca="true" t="shared" si="33" ref="F207:H212">F208</f>
        <v>5144.1</v>
      </c>
      <c r="G207" s="119">
        <f t="shared" si="33"/>
        <v>8573.400000000001</v>
      </c>
      <c r="H207" s="119">
        <f t="shared" si="33"/>
        <v>4572.5</v>
      </c>
    </row>
    <row r="208" spans="1:8" ht="22.5">
      <c r="A208" s="17" t="s">
        <v>575</v>
      </c>
      <c r="B208" s="17" t="s">
        <v>89</v>
      </c>
      <c r="C208" s="39" t="s">
        <v>501</v>
      </c>
      <c r="D208" s="17"/>
      <c r="E208" s="32" t="s">
        <v>43</v>
      </c>
      <c r="F208" s="108">
        <f t="shared" si="33"/>
        <v>5144.1</v>
      </c>
      <c r="G208" s="108">
        <f t="shared" si="33"/>
        <v>8573.400000000001</v>
      </c>
      <c r="H208" s="108">
        <f t="shared" si="33"/>
        <v>4572.5</v>
      </c>
    </row>
    <row r="209" spans="1:8" ht="22.5">
      <c r="A209" s="17" t="s">
        <v>575</v>
      </c>
      <c r="B209" s="17" t="s">
        <v>89</v>
      </c>
      <c r="C209" s="39" t="s">
        <v>502</v>
      </c>
      <c r="D209" s="17"/>
      <c r="E209" s="44" t="s">
        <v>365</v>
      </c>
      <c r="F209" s="108">
        <f>F210</f>
        <v>5144.1</v>
      </c>
      <c r="G209" s="108">
        <f t="shared" si="33"/>
        <v>8573.400000000001</v>
      </c>
      <c r="H209" s="108">
        <f t="shared" si="33"/>
        <v>4572.5</v>
      </c>
    </row>
    <row r="210" spans="1:8" ht="33.75">
      <c r="A210" s="17" t="s">
        <v>575</v>
      </c>
      <c r="B210" s="17" t="s">
        <v>89</v>
      </c>
      <c r="C210" s="39" t="s">
        <v>503</v>
      </c>
      <c r="D210" s="17"/>
      <c r="E210" s="31" t="s">
        <v>504</v>
      </c>
      <c r="F210" s="108">
        <f>F211+F214</f>
        <v>5144.1</v>
      </c>
      <c r="G210" s="108">
        <f>G211+G214</f>
        <v>8573.400000000001</v>
      </c>
      <c r="H210" s="108">
        <f>H211+H214</f>
        <v>4572.5</v>
      </c>
    </row>
    <row r="211" spans="1:8" ht="45">
      <c r="A211" s="17" t="s">
        <v>575</v>
      </c>
      <c r="B211" s="17" t="s">
        <v>89</v>
      </c>
      <c r="C211" s="39" t="s">
        <v>139</v>
      </c>
      <c r="D211" s="17"/>
      <c r="E211" s="31" t="s">
        <v>140</v>
      </c>
      <c r="F211" s="108">
        <f t="shared" si="33"/>
        <v>1714.7</v>
      </c>
      <c r="G211" s="108">
        <f t="shared" si="33"/>
        <v>2857.8</v>
      </c>
      <c r="H211" s="108">
        <f t="shared" si="33"/>
        <v>1714.7</v>
      </c>
    </row>
    <row r="212" spans="1:8" s="8" customFormat="1" ht="45">
      <c r="A212" s="17" t="s">
        <v>575</v>
      </c>
      <c r="B212" s="17" t="s">
        <v>89</v>
      </c>
      <c r="C212" s="39" t="s">
        <v>141</v>
      </c>
      <c r="D212" s="17"/>
      <c r="E212" s="31" t="s">
        <v>142</v>
      </c>
      <c r="F212" s="108">
        <f>F213</f>
        <v>1714.7</v>
      </c>
      <c r="G212" s="108">
        <f t="shared" si="33"/>
        <v>2857.8</v>
      </c>
      <c r="H212" s="108">
        <f t="shared" si="33"/>
        <v>1714.7</v>
      </c>
    </row>
    <row r="213" spans="1:8" s="8" customFormat="1" ht="22.5">
      <c r="A213" s="17" t="s">
        <v>575</v>
      </c>
      <c r="B213" s="17" t="s">
        <v>89</v>
      </c>
      <c r="C213" s="39" t="s">
        <v>141</v>
      </c>
      <c r="D213" s="9" t="s">
        <v>345</v>
      </c>
      <c r="E213" s="31" t="s">
        <v>388</v>
      </c>
      <c r="F213" s="108">
        <v>1714.7</v>
      </c>
      <c r="G213" s="108">
        <v>2857.8</v>
      </c>
      <c r="H213" s="108">
        <v>1714.7</v>
      </c>
    </row>
    <row r="214" spans="1:8" s="8" customFormat="1" ht="22.5">
      <c r="A214" s="17" t="s">
        <v>575</v>
      </c>
      <c r="B214" s="17" t="s">
        <v>89</v>
      </c>
      <c r="C214" s="39" t="s">
        <v>843</v>
      </c>
      <c r="D214" s="9"/>
      <c r="E214" s="31" t="s">
        <v>409</v>
      </c>
      <c r="F214" s="108">
        <f aca="true" t="shared" si="34" ref="F214:H215">F215</f>
        <v>3429.4</v>
      </c>
      <c r="G214" s="108">
        <f t="shared" si="34"/>
        <v>5715.6</v>
      </c>
      <c r="H214" s="108">
        <f t="shared" si="34"/>
        <v>2857.8</v>
      </c>
    </row>
    <row r="215" spans="1:8" s="8" customFormat="1" ht="45">
      <c r="A215" s="17" t="s">
        <v>575</v>
      </c>
      <c r="B215" s="17" t="s">
        <v>89</v>
      </c>
      <c r="C215" s="39" t="s">
        <v>841</v>
      </c>
      <c r="D215" s="9"/>
      <c r="E215" s="31" t="s">
        <v>842</v>
      </c>
      <c r="F215" s="108">
        <f t="shared" si="34"/>
        <v>3429.4</v>
      </c>
      <c r="G215" s="108">
        <f t="shared" si="34"/>
        <v>5715.6</v>
      </c>
      <c r="H215" s="108">
        <f t="shared" si="34"/>
        <v>2857.8</v>
      </c>
    </row>
    <row r="216" spans="1:8" s="8" customFormat="1" ht="22.5">
      <c r="A216" s="17" t="s">
        <v>575</v>
      </c>
      <c r="B216" s="17" t="s">
        <v>89</v>
      </c>
      <c r="C216" s="39" t="s">
        <v>841</v>
      </c>
      <c r="D216" s="9" t="s">
        <v>345</v>
      </c>
      <c r="E216" s="31" t="s">
        <v>388</v>
      </c>
      <c r="F216" s="108">
        <v>3429.4</v>
      </c>
      <c r="G216" s="108">
        <v>5715.6</v>
      </c>
      <c r="H216" s="108">
        <v>2857.8</v>
      </c>
    </row>
    <row r="217" spans="1:8" s="5" customFormat="1" ht="12.75">
      <c r="A217" s="16" t="s">
        <v>575</v>
      </c>
      <c r="B217" s="16" t="s">
        <v>77</v>
      </c>
      <c r="C217" s="37"/>
      <c r="D217" s="16"/>
      <c r="E217" s="30" t="s">
        <v>78</v>
      </c>
      <c r="F217" s="103">
        <f aca="true" t="shared" si="35" ref="F217:H223">F218</f>
        <v>1874.338</v>
      </c>
      <c r="G217" s="103">
        <f t="shared" si="35"/>
        <v>700</v>
      </c>
      <c r="H217" s="103">
        <f t="shared" si="35"/>
        <v>700</v>
      </c>
    </row>
    <row r="218" spans="1:8" s="5" customFormat="1" ht="12.75">
      <c r="A218" s="16" t="s">
        <v>575</v>
      </c>
      <c r="B218" s="16" t="s">
        <v>93</v>
      </c>
      <c r="C218" s="37"/>
      <c r="D218" s="16"/>
      <c r="E218" s="30" t="s">
        <v>94</v>
      </c>
      <c r="F218" s="103">
        <f t="shared" si="35"/>
        <v>1874.338</v>
      </c>
      <c r="G218" s="103">
        <f t="shared" si="35"/>
        <v>700</v>
      </c>
      <c r="H218" s="103">
        <f t="shared" si="35"/>
        <v>700</v>
      </c>
    </row>
    <row r="219" spans="1:8" ht="22.5">
      <c r="A219" s="9" t="s">
        <v>575</v>
      </c>
      <c r="B219" s="9" t="s">
        <v>93</v>
      </c>
      <c r="C219" s="39" t="s">
        <v>399</v>
      </c>
      <c r="D219" s="9"/>
      <c r="E219" s="32" t="s">
        <v>39</v>
      </c>
      <c r="F219" s="105">
        <f t="shared" si="35"/>
        <v>1874.338</v>
      </c>
      <c r="G219" s="105">
        <f t="shared" si="35"/>
        <v>700</v>
      </c>
      <c r="H219" s="105">
        <f t="shared" si="35"/>
        <v>700</v>
      </c>
    </row>
    <row r="220" spans="1:8" ht="33.75">
      <c r="A220" s="9" t="s">
        <v>575</v>
      </c>
      <c r="B220" s="9" t="s">
        <v>93</v>
      </c>
      <c r="C220" s="39" t="s">
        <v>505</v>
      </c>
      <c r="D220" s="17"/>
      <c r="E220" s="43" t="s">
        <v>40</v>
      </c>
      <c r="F220" s="105">
        <f t="shared" si="35"/>
        <v>1874.338</v>
      </c>
      <c r="G220" s="105">
        <f t="shared" si="35"/>
        <v>700</v>
      </c>
      <c r="H220" s="105">
        <f t="shared" si="35"/>
        <v>700</v>
      </c>
    </row>
    <row r="221" spans="1:8" ht="45">
      <c r="A221" s="9" t="s">
        <v>575</v>
      </c>
      <c r="B221" s="9" t="s">
        <v>93</v>
      </c>
      <c r="C221" s="39" t="s">
        <v>506</v>
      </c>
      <c r="D221" s="17"/>
      <c r="E221" s="31" t="s">
        <v>393</v>
      </c>
      <c r="F221" s="105">
        <f>F222+F225</f>
        <v>1874.338</v>
      </c>
      <c r="G221" s="105">
        <f>G222+G225</f>
        <v>700</v>
      </c>
      <c r="H221" s="105">
        <f>H222+H225</f>
        <v>700</v>
      </c>
    </row>
    <row r="222" spans="1:8" ht="33.75">
      <c r="A222" s="9" t="s">
        <v>575</v>
      </c>
      <c r="B222" s="9" t="s">
        <v>93</v>
      </c>
      <c r="C222" s="39" t="s">
        <v>507</v>
      </c>
      <c r="D222" s="17"/>
      <c r="E222" s="32" t="s">
        <v>454</v>
      </c>
      <c r="F222" s="105">
        <f t="shared" si="35"/>
        <v>700</v>
      </c>
      <c r="G222" s="105">
        <f t="shared" si="35"/>
        <v>700</v>
      </c>
      <c r="H222" s="105">
        <f t="shared" si="35"/>
        <v>700</v>
      </c>
    </row>
    <row r="223" spans="1:8" ht="22.5">
      <c r="A223" s="9" t="s">
        <v>575</v>
      </c>
      <c r="B223" s="9" t="s">
        <v>93</v>
      </c>
      <c r="C223" s="39" t="s">
        <v>432</v>
      </c>
      <c r="D223" s="17"/>
      <c r="E223" s="31" t="s">
        <v>424</v>
      </c>
      <c r="F223" s="105">
        <f>F224</f>
        <v>700</v>
      </c>
      <c r="G223" s="105">
        <f t="shared" si="35"/>
        <v>700</v>
      </c>
      <c r="H223" s="105">
        <f t="shared" si="35"/>
        <v>700</v>
      </c>
    </row>
    <row r="224" spans="1:8" ht="22.5">
      <c r="A224" s="9" t="s">
        <v>575</v>
      </c>
      <c r="B224" s="9" t="s">
        <v>93</v>
      </c>
      <c r="C224" s="39" t="s">
        <v>432</v>
      </c>
      <c r="D224" s="17" t="s">
        <v>151</v>
      </c>
      <c r="E224" s="31" t="s">
        <v>540</v>
      </c>
      <c r="F224" s="105">
        <v>700</v>
      </c>
      <c r="G224" s="105">
        <v>700</v>
      </c>
      <c r="H224" s="105">
        <v>700</v>
      </c>
    </row>
    <row r="225" spans="1:8" ht="22.5">
      <c r="A225" s="9" t="s">
        <v>575</v>
      </c>
      <c r="B225" s="9" t="s">
        <v>93</v>
      </c>
      <c r="C225" s="39" t="s">
        <v>905</v>
      </c>
      <c r="D225" s="17"/>
      <c r="E225" s="31" t="s">
        <v>409</v>
      </c>
      <c r="F225" s="105">
        <f aca="true" t="shared" si="36" ref="F225:H226">F226</f>
        <v>1174.338</v>
      </c>
      <c r="G225" s="105">
        <f t="shared" si="36"/>
        <v>0</v>
      </c>
      <c r="H225" s="105">
        <f t="shared" si="36"/>
        <v>0</v>
      </c>
    </row>
    <row r="226" spans="1:8" ht="22.5">
      <c r="A226" s="9" t="s">
        <v>575</v>
      </c>
      <c r="B226" s="9" t="s">
        <v>93</v>
      </c>
      <c r="C226" s="39" t="s">
        <v>906</v>
      </c>
      <c r="D226" s="17"/>
      <c r="E226" s="31" t="s">
        <v>907</v>
      </c>
      <c r="F226" s="105">
        <f t="shared" si="36"/>
        <v>1174.338</v>
      </c>
      <c r="G226" s="105">
        <f t="shared" si="36"/>
        <v>0</v>
      </c>
      <c r="H226" s="105">
        <f t="shared" si="36"/>
        <v>0</v>
      </c>
    </row>
    <row r="227" spans="1:8" ht="22.5">
      <c r="A227" s="9" t="s">
        <v>575</v>
      </c>
      <c r="B227" s="9" t="s">
        <v>93</v>
      </c>
      <c r="C227" s="39" t="s">
        <v>906</v>
      </c>
      <c r="D227" s="17" t="s">
        <v>151</v>
      </c>
      <c r="E227" s="31" t="s">
        <v>540</v>
      </c>
      <c r="F227" s="105">
        <v>1174.338</v>
      </c>
      <c r="G227" s="105">
        <v>0</v>
      </c>
      <c r="H227" s="105">
        <v>0</v>
      </c>
    </row>
    <row r="228" spans="1:8" s="5" customFormat="1" ht="22.5">
      <c r="A228" s="16" t="s">
        <v>73</v>
      </c>
      <c r="B228" s="16"/>
      <c r="C228" s="37"/>
      <c r="D228" s="16"/>
      <c r="E228" s="33" t="s">
        <v>95</v>
      </c>
      <c r="F228" s="103">
        <f>F229+F266+F255+F300+F308</f>
        <v>11490</v>
      </c>
      <c r="G228" s="103">
        <f>G229+G266+G255+G300+G308</f>
        <v>8788.2</v>
      </c>
      <c r="H228" s="103">
        <f>H229+H266+H255+H300+H308</f>
        <v>8604.1</v>
      </c>
    </row>
    <row r="229" spans="1:8" s="5" customFormat="1" ht="12.75">
      <c r="A229" s="16" t="s">
        <v>73</v>
      </c>
      <c r="B229" s="16" t="s">
        <v>576</v>
      </c>
      <c r="C229" s="37"/>
      <c r="D229" s="16"/>
      <c r="E229" s="33" t="s">
        <v>583</v>
      </c>
      <c r="F229" s="103">
        <f aca="true" t="shared" si="37" ref="F229:H230">F230</f>
        <v>6920.5</v>
      </c>
      <c r="G229" s="103">
        <f t="shared" si="37"/>
        <v>6168.400000000001</v>
      </c>
      <c r="H229" s="103">
        <f t="shared" si="37"/>
        <v>6068.400000000001</v>
      </c>
    </row>
    <row r="230" spans="1:8" s="5" customFormat="1" ht="12.75">
      <c r="A230" s="16" t="s">
        <v>73</v>
      </c>
      <c r="B230" s="16" t="s">
        <v>75</v>
      </c>
      <c r="C230" s="37"/>
      <c r="D230" s="16"/>
      <c r="E230" s="30" t="s">
        <v>585</v>
      </c>
      <c r="F230" s="103">
        <f t="shared" si="37"/>
        <v>6920.5</v>
      </c>
      <c r="G230" s="103">
        <f t="shared" si="37"/>
        <v>6168.400000000001</v>
      </c>
      <c r="H230" s="103">
        <f t="shared" si="37"/>
        <v>6068.400000000001</v>
      </c>
    </row>
    <row r="231" spans="1:8" ht="22.5">
      <c r="A231" s="9" t="s">
        <v>73</v>
      </c>
      <c r="B231" s="9" t="s">
        <v>75</v>
      </c>
      <c r="C231" s="39" t="s">
        <v>399</v>
      </c>
      <c r="D231" s="9"/>
      <c r="E231" s="32" t="s">
        <v>39</v>
      </c>
      <c r="F231" s="105">
        <f>F232+F242</f>
        <v>6920.5</v>
      </c>
      <c r="G231" s="105">
        <f>G232+G242</f>
        <v>6168.400000000001</v>
      </c>
      <c r="H231" s="105">
        <f>H232+H242</f>
        <v>6068.400000000001</v>
      </c>
    </row>
    <row r="232" spans="1:8" ht="12.75">
      <c r="A232" s="9" t="s">
        <v>73</v>
      </c>
      <c r="B232" s="9" t="s">
        <v>75</v>
      </c>
      <c r="C232" s="39" t="s">
        <v>400</v>
      </c>
      <c r="D232" s="9"/>
      <c r="E232" s="44" t="s">
        <v>181</v>
      </c>
      <c r="F232" s="105">
        <f>F233</f>
        <v>3296.7000000000003</v>
      </c>
      <c r="G232" s="105">
        <f>G233+G240</f>
        <v>3296.8</v>
      </c>
      <c r="H232" s="105">
        <f>H233+H240</f>
        <v>3196.8</v>
      </c>
    </row>
    <row r="233" spans="1:8" ht="33.75">
      <c r="A233" s="9" t="s">
        <v>73</v>
      </c>
      <c r="B233" s="9" t="s">
        <v>75</v>
      </c>
      <c r="C233" s="39" t="s">
        <v>435</v>
      </c>
      <c r="D233" s="9"/>
      <c r="E233" s="32" t="s">
        <v>589</v>
      </c>
      <c r="F233" s="105">
        <f>F234+F239</f>
        <v>3296.7000000000003</v>
      </c>
      <c r="G233" s="105">
        <f>G234+G239</f>
        <v>3296.8</v>
      </c>
      <c r="H233" s="105">
        <f>H234+H239</f>
        <v>3196.8</v>
      </c>
    </row>
    <row r="234" spans="1:8" ht="12.75">
      <c r="A234" s="9" t="s">
        <v>73</v>
      </c>
      <c r="B234" s="9" t="s">
        <v>75</v>
      </c>
      <c r="C234" s="39" t="s">
        <v>283</v>
      </c>
      <c r="D234" s="9"/>
      <c r="E234" s="31" t="s">
        <v>398</v>
      </c>
      <c r="F234" s="105">
        <f>F235</f>
        <v>3294.1000000000004</v>
      </c>
      <c r="G234" s="105">
        <f>G235</f>
        <v>3296.8</v>
      </c>
      <c r="H234" s="105">
        <f>H235</f>
        <v>3196.8</v>
      </c>
    </row>
    <row r="235" spans="1:8" ht="22.5">
      <c r="A235" s="9" t="s">
        <v>73</v>
      </c>
      <c r="B235" s="9" t="s">
        <v>75</v>
      </c>
      <c r="C235" s="39" t="s">
        <v>587</v>
      </c>
      <c r="D235" s="9"/>
      <c r="E235" s="32" t="s">
        <v>588</v>
      </c>
      <c r="F235" s="105">
        <f>F236+F238+F237</f>
        <v>3294.1000000000004</v>
      </c>
      <c r="G235" s="105">
        <f>G236+G238+G237</f>
        <v>3296.8</v>
      </c>
      <c r="H235" s="105">
        <f>H236+H238+H237</f>
        <v>3196.8</v>
      </c>
    </row>
    <row r="236" spans="1:8" ht="45">
      <c r="A236" s="9" t="s">
        <v>73</v>
      </c>
      <c r="B236" s="9" t="s">
        <v>75</v>
      </c>
      <c r="C236" s="39" t="s">
        <v>587</v>
      </c>
      <c r="D236" s="9" t="s">
        <v>103</v>
      </c>
      <c r="E236" s="32" t="s">
        <v>104</v>
      </c>
      <c r="F236" s="105">
        <f>2770.9-73.6-30</f>
        <v>2667.3</v>
      </c>
      <c r="G236" s="105">
        <v>2700</v>
      </c>
      <c r="H236" s="105">
        <v>2600</v>
      </c>
    </row>
    <row r="237" spans="1:8" ht="22.5">
      <c r="A237" s="9" t="s">
        <v>73</v>
      </c>
      <c r="B237" s="9" t="s">
        <v>75</v>
      </c>
      <c r="C237" s="39" t="s">
        <v>587</v>
      </c>
      <c r="D237" s="9" t="s">
        <v>105</v>
      </c>
      <c r="E237" s="32" t="s">
        <v>598</v>
      </c>
      <c r="F237" s="105">
        <f>590.8+35</f>
        <v>625.8</v>
      </c>
      <c r="G237" s="105">
        <v>590.8</v>
      </c>
      <c r="H237" s="105">
        <v>590.8</v>
      </c>
    </row>
    <row r="238" spans="1:8" ht="12.75">
      <c r="A238" s="9" t="s">
        <v>73</v>
      </c>
      <c r="B238" s="9" t="s">
        <v>75</v>
      </c>
      <c r="C238" s="39" t="s">
        <v>587</v>
      </c>
      <c r="D238" s="9" t="s">
        <v>149</v>
      </c>
      <c r="E238" s="31" t="s">
        <v>150</v>
      </c>
      <c r="F238" s="105">
        <f>6-5</f>
        <v>1</v>
      </c>
      <c r="G238" s="105">
        <v>6</v>
      </c>
      <c r="H238" s="105">
        <v>6</v>
      </c>
    </row>
    <row r="239" spans="1:8" ht="22.5">
      <c r="A239" s="9" t="s">
        <v>73</v>
      </c>
      <c r="B239" s="9" t="s">
        <v>75</v>
      </c>
      <c r="C239" s="39" t="s">
        <v>944</v>
      </c>
      <c r="D239" s="9"/>
      <c r="E239" s="31" t="s">
        <v>409</v>
      </c>
      <c r="F239" s="105">
        <f aca="true" t="shared" si="38" ref="F239:H240">F240</f>
        <v>2.6</v>
      </c>
      <c r="G239" s="105">
        <f t="shared" si="38"/>
        <v>0</v>
      </c>
      <c r="H239" s="105">
        <f t="shared" si="38"/>
        <v>0</v>
      </c>
    </row>
    <row r="240" spans="1:8" ht="67.5">
      <c r="A240" s="9" t="s">
        <v>73</v>
      </c>
      <c r="B240" s="9" t="s">
        <v>75</v>
      </c>
      <c r="C240" s="39" t="s">
        <v>945</v>
      </c>
      <c r="D240" s="9"/>
      <c r="E240" s="32" t="s">
        <v>946</v>
      </c>
      <c r="F240" s="105">
        <f t="shared" si="38"/>
        <v>2.6</v>
      </c>
      <c r="G240" s="105">
        <f t="shared" si="38"/>
        <v>0</v>
      </c>
      <c r="H240" s="105">
        <f t="shared" si="38"/>
        <v>0</v>
      </c>
    </row>
    <row r="241" spans="1:9" ht="45">
      <c r="A241" s="9" t="s">
        <v>73</v>
      </c>
      <c r="B241" s="9" t="s">
        <v>75</v>
      </c>
      <c r="C241" s="39" t="s">
        <v>945</v>
      </c>
      <c r="D241" s="9" t="s">
        <v>103</v>
      </c>
      <c r="E241" s="32" t="s">
        <v>104</v>
      </c>
      <c r="F241" s="105">
        <v>2.6</v>
      </c>
      <c r="G241" s="105">
        <v>0</v>
      </c>
      <c r="H241" s="105">
        <v>0</v>
      </c>
      <c r="I241" s="172"/>
    </row>
    <row r="242" spans="1:8" ht="33.75">
      <c r="A242" s="9" t="s">
        <v>73</v>
      </c>
      <c r="B242" s="9" t="s">
        <v>75</v>
      </c>
      <c r="C242" s="39" t="s">
        <v>417</v>
      </c>
      <c r="D242" s="9"/>
      <c r="E242" s="43" t="s">
        <v>542</v>
      </c>
      <c r="F242" s="105">
        <f>F243</f>
        <v>3623.8</v>
      </c>
      <c r="G242" s="105">
        <f>G243</f>
        <v>2871.6000000000004</v>
      </c>
      <c r="H242" s="105">
        <f>H243</f>
        <v>2871.6000000000004</v>
      </c>
    </row>
    <row r="243" spans="1:8" ht="33.75">
      <c r="A243" s="9" t="s">
        <v>73</v>
      </c>
      <c r="B243" s="9" t="s">
        <v>75</v>
      </c>
      <c r="C243" s="39" t="s">
        <v>284</v>
      </c>
      <c r="D243" s="9"/>
      <c r="E243" s="31" t="s">
        <v>394</v>
      </c>
      <c r="F243" s="105">
        <f>F244+F252</f>
        <v>3623.8</v>
      </c>
      <c r="G243" s="105">
        <f>G244+G252</f>
        <v>2871.6000000000004</v>
      </c>
      <c r="H243" s="105">
        <f>H244+H252</f>
        <v>2871.6000000000004</v>
      </c>
    </row>
    <row r="244" spans="1:8" ht="12.75">
      <c r="A244" s="9" t="s">
        <v>73</v>
      </c>
      <c r="B244" s="9" t="s">
        <v>75</v>
      </c>
      <c r="C244" s="39" t="s">
        <v>285</v>
      </c>
      <c r="D244" s="9"/>
      <c r="E244" s="31" t="s">
        <v>398</v>
      </c>
      <c r="F244" s="105">
        <f>F245+F249</f>
        <v>3544.3</v>
      </c>
      <c r="G244" s="105">
        <f>G245+G249</f>
        <v>2871.6000000000004</v>
      </c>
      <c r="H244" s="105">
        <f>H245+H249</f>
        <v>2871.6000000000004</v>
      </c>
    </row>
    <row r="245" spans="1:8" ht="45">
      <c r="A245" s="9" t="s">
        <v>73</v>
      </c>
      <c r="B245" s="9" t="s">
        <v>75</v>
      </c>
      <c r="C245" s="39" t="s">
        <v>286</v>
      </c>
      <c r="D245" s="9"/>
      <c r="E245" s="31" t="s">
        <v>287</v>
      </c>
      <c r="F245" s="105">
        <f>F246+F247+F248</f>
        <v>3536.3</v>
      </c>
      <c r="G245" s="105">
        <f>G246+G247+G248</f>
        <v>2871.6000000000004</v>
      </c>
      <c r="H245" s="105">
        <f>H246+H247+H248</f>
        <v>2871.6000000000004</v>
      </c>
    </row>
    <row r="246" spans="1:8" ht="45">
      <c r="A246" s="9" t="s">
        <v>73</v>
      </c>
      <c r="B246" s="9" t="s">
        <v>75</v>
      </c>
      <c r="C246" s="39" t="s">
        <v>286</v>
      </c>
      <c r="D246" s="9" t="s">
        <v>103</v>
      </c>
      <c r="E246" s="32" t="s">
        <v>104</v>
      </c>
      <c r="F246" s="105">
        <f>1519.2-476-8+59.8</f>
        <v>1095</v>
      </c>
      <c r="G246" s="105">
        <v>1519.2</v>
      </c>
      <c r="H246" s="105">
        <v>1519.2</v>
      </c>
    </row>
    <row r="247" spans="1:8" s="8" customFormat="1" ht="22.5">
      <c r="A247" s="9" t="s">
        <v>73</v>
      </c>
      <c r="B247" s="9" t="s">
        <v>75</v>
      </c>
      <c r="C247" s="39" t="s">
        <v>286</v>
      </c>
      <c r="D247" s="9" t="s">
        <v>105</v>
      </c>
      <c r="E247" s="32" t="s">
        <v>598</v>
      </c>
      <c r="F247" s="105">
        <f>1395.5+476+200+76.8+250-10</f>
        <v>2388.3</v>
      </c>
      <c r="G247" s="105">
        <v>1322.4</v>
      </c>
      <c r="H247" s="105">
        <v>1322.4</v>
      </c>
    </row>
    <row r="248" spans="1:8" ht="12.75">
      <c r="A248" s="9" t="s">
        <v>73</v>
      </c>
      <c r="B248" s="9" t="s">
        <v>75</v>
      </c>
      <c r="C248" s="39" t="s">
        <v>286</v>
      </c>
      <c r="D248" s="9" t="s">
        <v>149</v>
      </c>
      <c r="E248" s="31" t="s">
        <v>150</v>
      </c>
      <c r="F248" s="105">
        <v>53</v>
      </c>
      <c r="G248" s="105">
        <v>30</v>
      </c>
      <c r="H248" s="105">
        <v>30</v>
      </c>
    </row>
    <row r="249" spans="1:8" ht="33.75">
      <c r="A249" s="9" t="s">
        <v>73</v>
      </c>
      <c r="B249" s="17" t="s">
        <v>75</v>
      </c>
      <c r="C249" s="39" t="s">
        <v>919</v>
      </c>
      <c r="D249" s="9"/>
      <c r="E249" s="32" t="s">
        <v>454</v>
      </c>
      <c r="F249" s="105">
        <f aca="true" t="shared" si="39" ref="F249:H250">F250</f>
        <v>8</v>
      </c>
      <c r="G249" s="105">
        <f t="shared" si="39"/>
        <v>0</v>
      </c>
      <c r="H249" s="105">
        <f t="shared" si="39"/>
        <v>0</v>
      </c>
    </row>
    <row r="250" spans="1:8" ht="33.75">
      <c r="A250" s="9" t="s">
        <v>73</v>
      </c>
      <c r="B250" s="17" t="s">
        <v>75</v>
      </c>
      <c r="C250" s="39" t="s">
        <v>920</v>
      </c>
      <c r="D250" s="9"/>
      <c r="E250" s="34" t="s">
        <v>921</v>
      </c>
      <c r="F250" s="105">
        <f t="shared" si="39"/>
        <v>8</v>
      </c>
      <c r="G250" s="105">
        <f t="shared" si="39"/>
        <v>0</v>
      </c>
      <c r="H250" s="105">
        <f t="shared" si="39"/>
        <v>0</v>
      </c>
    </row>
    <row r="251" spans="1:8" ht="45">
      <c r="A251" s="9" t="s">
        <v>73</v>
      </c>
      <c r="B251" s="17" t="s">
        <v>75</v>
      </c>
      <c r="C251" s="39" t="s">
        <v>920</v>
      </c>
      <c r="D251" s="9" t="s">
        <v>103</v>
      </c>
      <c r="E251" s="32" t="s">
        <v>104</v>
      </c>
      <c r="F251" s="105">
        <v>8</v>
      </c>
      <c r="G251" s="105">
        <v>0</v>
      </c>
      <c r="H251" s="105">
        <v>0</v>
      </c>
    </row>
    <row r="252" spans="1:8" ht="22.5">
      <c r="A252" s="9" t="s">
        <v>73</v>
      </c>
      <c r="B252" s="17" t="s">
        <v>75</v>
      </c>
      <c r="C252" s="39" t="s">
        <v>917</v>
      </c>
      <c r="D252" s="9"/>
      <c r="E252" s="31" t="s">
        <v>409</v>
      </c>
      <c r="F252" s="105">
        <f aca="true" t="shared" si="40" ref="F252:H253">F253</f>
        <v>79.5</v>
      </c>
      <c r="G252" s="105">
        <f t="shared" si="40"/>
        <v>0</v>
      </c>
      <c r="H252" s="105">
        <f t="shared" si="40"/>
        <v>0</v>
      </c>
    </row>
    <row r="253" spans="1:8" ht="22.5">
      <c r="A253" s="9" t="s">
        <v>73</v>
      </c>
      <c r="B253" s="17" t="s">
        <v>75</v>
      </c>
      <c r="C253" s="39" t="s">
        <v>918</v>
      </c>
      <c r="D253" s="9"/>
      <c r="E253" s="34" t="s">
        <v>913</v>
      </c>
      <c r="F253" s="105">
        <f t="shared" si="40"/>
        <v>79.5</v>
      </c>
      <c r="G253" s="105">
        <f t="shared" si="40"/>
        <v>0</v>
      </c>
      <c r="H253" s="105">
        <f t="shared" si="40"/>
        <v>0</v>
      </c>
    </row>
    <row r="254" spans="1:9" ht="45">
      <c r="A254" s="9" t="s">
        <v>73</v>
      </c>
      <c r="B254" s="17" t="s">
        <v>75</v>
      </c>
      <c r="C254" s="39" t="s">
        <v>918</v>
      </c>
      <c r="D254" s="9" t="s">
        <v>103</v>
      </c>
      <c r="E254" s="32" t="s">
        <v>104</v>
      </c>
      <c r="F254" s="105">
        <v>79.5</v>
      </c>
      <c r="G254" s="105">
        <v>0</v>
      </c>
      <c r="H254" s="105">
        <v>0</v>
      </c>
      <c r="I254" s="172"/>
    </row>
    <row r="255" spans="1:8" s="7" customFormat="1" ht="22.5">
      <c r="A255" s="9" t="s">
        <v>73</v>
      </c>
      <c r="B255" s="17" t="s">
        <v>579</v>
      </c>
      <c r="C255" s="39" t="s">
        <v>437</v>
      </c>
      <c r="D255" s="9"/>
      <c r="E255" s="32" t="s">
        <v>839</v>
      </c>
      <c r="F255" s="105">
        <f>F256</f>
        <v>1046.8999999999999</v>
      </c>
      <c r="G255" s="105">
        <f aca="true" t="shared" si="41" ref="G255:H257">G256</f>
        <v>961</v>
      </c>
      <c r="H255" s="105">
        <f t="shared" si="41"/>
        <v>961</v>
      </c>
    </row>
    <row r="256" spans="1:8" ht="22.5">
      <c r="A256" s="9" t="s">
        <v>73</v>
      </c>
      <c r="B256" s="9" t="s">
        <v>579</v>
      </c>
      <c r="C256" s="39" t="s">
        <v>438</v>
      </c>
      <c r="D256" s="9"/>
      <c r="E256" s="44" t="s">
        <v>562</v>
      </c>
      <c r="F256" s="105">
        <f>F257</f>
        <v>1046.8999999999999</v>
      </c>
      <c r="G256" s="105">
        <f t="shared" si="41"/>
        <v>961</v>
      </c>
      <c r="H256" s="105">
        <f t="shared" si="41"/>
        <v>961</v>
      </c>
    </row>
    <row r="257" spans="1:8" ht="22.5">
      <c r="A257" s="9" t="s">
        <v>73</v>
      </c>
      <c r="B257" s="9" t="s">
        <v>579</v>
      </c>
      <c r="C257" s="39" t="s">
        <v>291</v>
      </c>
      <c r="D257" s="17"/>
      <c r="E257" s="31" t="s">
        <v>258</v>
      </c>
      <c r="F257" s="105">
        <f>F258</f>
        <v>1046.8999999999999</v>
      </c>
      <c r="G257" s="105">
        <f t="shared" si="41"/>
        <v>961</v>
      </c>
      <c r="H257" s="105">
        <f t="shared" si="41"/>
        <v>961</v>
      </c>
    </row>
    <row r="258" spans="1:8" ht="12.75">
      <c r="A258" s="9" t="s">
        <v>73</v>
      </c>
      <c r="B258" s="9" t="s">
        <v>579</v>
      </c>
      <c r="C258" s="39" t="s">
        <v>292</v>
      </c>
      <c r="D258" s="9"/>
      <c r="E258" s="31" t="s">
        <v>398</v>
      </c>
      <c r="F258" s="105">
        <f>F259+F262</f>
        <v>1046.8999999999999</v>
      </c>
      <c r="G258" s="105">
        <f>G259+G262</f>
        <v>961</v>
      </c>
      <c r="H258" s="105">
        <f>H259+H262</f>
        <v>961</v>
      </c>
    </row>
    <row r="259" spans="1:8" ht="12.75">
      <c r="A259" s="9" t="s">
        <v>73</v>
      </c>
      <c r="B259" s="17" t="s">
        <v>579</v>
      </c>
      <c r="C259" s="39" t="s">
        <v>293</v>
      </c>
      <c r="D259" s="9"/>
      <c r="E259" s="31" t="s">
        <v>294</v>
      </c>
      <c r="F259" s="105">
        <f>F260+F261</f>
        <v>1046.8999999999999</v>
      </c>
      <c r="G259" s="105">
        <f>G260+G261</f>
        <v>961</v>
      </c>
      <c r="H259" s="105">
        <f>H260+H261</f>
        <v>961</v>
      </c>
    </row>
    <row r="260" spans="1:8" ht="45">
      <c r="A260" s="9" t="s">
        <v>73</v>
      </c>
      <c r="B260" s="17" t="s">
        <v>579</v>
      </c>
      <c r="C260" s="39" t="s">
        <v>293</v>
      </c>
      <c r="D260" s="9" t="s">
        <v>103</v>
      </c>
      <c r="E260" s="32" t="s">
        <v>104</v>
      </c>
      <c r="F260" s="105">
        <f>758+64.3</f>
        <v>822.3</v>
      </c>
      <c r="G260" s="105">
        <v>758</v>
      </c>
      <c r="H260" s="105">
        <v>758</v>
      </c>
    </row>
    <row r="261" spans="1:9" ht="21.75" customHeight="1">
      <c r="A261" s="9" t="s">
        <v>73</v>
      </c>
      <c r="B261" s="17" t="s">
        <v>579</v>
      </c>
      <c r="C261" s="39" t="s">
        <v>293</v>
      </c>
      <c r="D261" s="9" t="s">
        <v>105</v>
      </c>
      <c r="E261" s="32" t="s">
        <v>598</v>
      </c>
      <c r="F261" s="105">
        <f>203+21.6</f>
        <v>224.6</v>
      </c>
      <c r="G261" s="105">
        <v>203</v>
      </c>
      <c r="H261" s="105">
        <v>203</v>
      </c>
      <c r="I261" s="172"/>
    </row>
    <row r="262" spans="1:8" ht="0.75" customHeight="1" hidden="1">
      <c r="A262" s="9" t="s">
        <v>73</v>
      </c>
      <c r="B262" s="17" t="s">
        <v>579</v>
      </c>
      <c r="C262" s="39" t="s">
        <v>295</v>
      </c>
      <c r="D262" s="9"/>
      <c r="E262" s="31" t="s">
        <v>296</v>
      </c>
      <c r="F262" s="105">
        <f>F263</f>
        <v>0</v>
      </c>
      <c r="G262" s="105">
        <f>G263</f>
        <v>0</v>
      </c>
      <c r="H262" s="105">
        <f>H263</f>
        <v>0</v>
      </c>
    </row>
    <row r="263" spans="1:8" ht="22.5" hidden="1">
      <c r="A263" s="9" t="s">
        <v>73</v>
      </c>
      <c r="B263" s="17" t="s">
        <v>579</v>
      </c>
      <c r="C263" s="39" t="s">
        <v>297</v>
      </c>
      <c r="D263" s="9"/>
      <c r="E263" s="31" t="s">
        <v>290</v>
      </c>
      <c r="F263" s="105">
        <f>F264+F265</f>
        <v>0</v>
      </c>
      <c r="G263" s="105">
        <f>G264+G265</f>
        <v>0</v>
      </c>
      <c r="H263" s="105">
        <f>H264+H265</f>
        <v>0</v>
      </c>
    </row>
    <row r="264" spans="1:8" ht="45" hidden="1">
      <c r="A264" s="9" t="s">
        <v>73</v>
      </c>
      <c r="B264" s="17" t="s">
        <v>579</v>
      </c>
      <c r="C264" s="39" t="s">
        <v>297</v>
      </c>
      <c r="D264" s="9" t="s">
        <v>103</v>
      </c>
      <c r="E264" s="32" t="s">
        <v>104</v>
      </c>
      <c r="F264" s="105"/>
      <c r="G264" s="105"/>
      <c r="H264" s="105"/>
    </row>
    <row r="265" spans="1:8" ht="22.5" hidden="1">
      <c r="A265" s="9" t="s">
        <v>73</v>
      </c>
      <c r="B265" s="17" t="s">
        <v>579</v>
      </c>
      <c r="C265" s="39" t="s">
        <v>297</v>
      </c>
      <c r="D265" s="9" t="s">
        <v>105</v>
      </c>
      <c r="E265" s="32" t="s">
        <v>106</v>
      </c>
      <c r="F265" s="105"/>
      <c r="G265" s="105"/>
      <c r="H265" s="105"/>
    </row>
    <row r="266" spans="1:8" ht="12.75">
      <c r="A266" s="16" t="s">
        <v>73</v>
      </c>
      <c r="B266" s="16" t="s">
        <v>580</v>
      </c>
      <c r="C266" s="37"/>
      <c r="D266" s="16"/>
      <c r="E266" s="30" t="s">
        <v>67</v>
      </c>
      <c r="F266" s="103">
        <f>F267+F287+F274</f>
        <v>3282.6000000000004</v>
      </c>
      <c r="G266" s="103">
        <f>G267+G287+G274</f>
        <v>1658.8</v>
      </c>
      <c r="H266" s="103">
        <f>H267+H287+H274</f>
        <v>1574.7</v>
      </c>
    </row>
    <row r="267" spans="1:8" ht="12.75">
      <c r="A267" s="16" t="s">
        <v>73</v>
      </c>
      <c r="B267" s="16" t="s">
        <v>581</v>
      </c>
      <c r="C267" s="37"/>
      <c r="D267" s="16"/>
      <c r="E267" s="30" t="s">
        <v>8</v>
      </c>
      <c r="F267" s="103">
        <f aca="true" t="shared" si="42" ref="F267:H272">F268</f>
        <v>70.4</v>
      </c>
      <c r="G267" s="103">
        <f t="shared" si="42"/>
        <v>72</v>
      </c>
      <c r="H267" s="103">
        <f t="shared" si="42"/>
        <v>72</v>
      </c>
    </row>
    <row r="268" spans="1:8" s="8" customFormat="1" ht="12.75">
      <c r="A268" s="17" t="s">
        <v>73</v>
      </c>
      <c r="B268" s="40" t="s">
        <v>581</v>
      </c>
      <c r="C268" s="40" t="s">
        <v>472</v>
      </c>
      <c r="D268" s="17"/>
      <c r="E268" s="31" t="s">
        <v>41</v>
      </c>
      <c r="F268" s="105">
        <f t="shared" si="42"/>
        <v>70.4</v>
      </c>
      <c r="G268" s="105">
        <f t="shared" si="42"/>
        <v>72</v>
      </c>
      <c r="H268" s="105">
        <f t="shared" si="42"/>
        <v>72</v>
      </c>
    </row>
    <row r="269" spans="1:8" s="8" customFormat="1" ht="22.5">
      <c r="A269" s="9" t="s">
        <v>73</v>
      </c>
      <c r="B269" s="39" t="s">
        <v>581</v>
      </c>
      <c r="C269" s="39" t="s">
        <v>132</v>
      </c>
      <c r="D269" s="9"/>
      <c r="E269" s="44" t="s">
        <v>549</v>
      </c>
      <c r="F269" s="105">
        <f t="shared" si="42"/>
        <v>70.4</v>
      </c>
      <c r="G269" s="105">
        <f t="shared" si="42"/>
        <v>72</v>
      </c>
      <c r="H269" s="105">
        <f t="shared" si="42"/>
        <v>72</v>
      </c>
    </row>
    <row r="270" spans="1:8" s="8" customFormat="1" ht="22.5">
      <c r="A270" s="17" t="s">
        <v>73</v>
      </c>
      <c r="B270" s="40" t="s">
        <v>581</v>
      </c>
      <c r="C270" s="39" t="s">
        <v>133</v>
      </c>
      <c r="D270" s="9"/>
      <c r="E270" s="32" t="s">
        <v>134</v>
      </c>
      <c r="F270" s="105">
        <f t="shared" si="42"/>
        <v>70.4</v>
      </c>
      <c r="G270" s="105">
        <f t="shared" si="42"/>
        <v>72</v>
      </c>
      <c r="H270" s="105">
        <f t="shared" si="42"/>
        <v>72</v>
      </c>
    </row>
    <row r="271" spans="1:8" s="8" customFormat="1" ht="30" customHeight="1">
      <c r="A271" s="17" t="s">
        <v>73</v>
      </c>
      <c r="B271" s="40" t="s">
        <v>581</v>
      </c>
      <c r="C271" s="39" t="s">
        <v>135</v>
      </c>
      <c r="D271" s="9"/>
      <c r="E271" s="32" t="s">
        <v>409</v>
      </c>
      <c r="F271" s="105">
        <f t="shared" si="42"/>
        <v>70.4</v>
      </c>
      <c r="G271" s="105">
        <f t="shared" si="42"/>
        <v>72</v>
      </c>
      <c r="H271" s="105">
        <f t="shared" si="42"/>
        <v>72</v>
      </c>
    </row>
    <row r="272" spans="1:8" s="8" customFormat="1" ht="73.5" customHeight="1">
      <c r="A272" s="17" t="s">
        <v>73</v>
      </c>
      <c r="B272" s="40" t="s">
        <v>581</v>
      </c>
      <c r="C272" s="39" t="s">
        <v>136</v>
      </c>
      <c r="D272" s="9"/>
      <c r="E272" s="32" t="s">
        <v>830</v>
      </c>
      <c r="F272" s="105">
        <f>F273</f>
        <v>70.4</v>
      </c>
      <c r="G272" s="105">
        <f t="shared" si="42"/>
        <v>72</v>
      </c>
      <c r="H272" s="105">
        <f t="shared" si="42"/>
        <v>72</v>
      </c>
    </row>
    <row r="273" spans="1:8" s="8" customFormat="1" ht="22.5">
      <c r="A273" s="9" t="s">
        <v>73</v>
      </c>
      <c r="B273" s="39" t="s">
        <v>581</v>
      </c>
      <c r="C273" s="39" t="s">
        <v>136</v>
      </c>
      <c r="D273" s="9" t="s">
        <v>105</v>
      </c>
      <c r="E273" s="32" t="s">
        <v>598</v>
      </c>
      <c r="F273" s="105">
        <v>70.4</v>
      </c>
      <c r="G273" s="105">
        <v>72</v>
      </c>
      <c r="H273" s="105">
        <v>72</v>
      </c>
    </row>
    <row r="274" spans="1:8" s="8" customFormat="1" ht="12.75">
      <c r="A274" s="16" t="s">
        <v>73</v>
      </c>
      <c r="B274" s="16" t="s">
        <v>582</v>
      </c>
      <c r="C274" s="37"/>
      <c r="D274" s="16"/>
      <c r="E274" s="30" t="s">
        <v>9</v>
      </c>
      <c r="F274" s="103">
        <f>F275</f>
        <v>3212.2000000000003</v>
      </c>
      <c r="G274" s="103">
        <f aca="true" t="shared" si="43" ref="G274:H276">G275</f>
        <v>1586.8</v>
      </c>
      <c r="H274" s="103">
        <f t="shared" si="43"/>
        <v>1502.7</v>
      </c>
    </row>
    <row r="275" spans="1:8" s="8" customFormat="1" ht="22.5">
      <c r="A275" s="9" t="s">
        <v>73</v>
      </c>
      <c r="B275" s="9" t="s">
        <v>582</v>
      </c>
      <c r="C275" s="39" t="s">
        <v>450</v>
      </c>
      <c r="D275" s="9"/>
      <c r="E275" s="31" t="s">
        <v>840</v>
      </c>
      <c r="F275" s="108">
        <f>F276</f>
        <v>3212.2000000000003</v>
      </c>
      <c r="G275" s="108">
        <f t="shared" si="43"/>
        <v>1586.8</v>
      </c>
      <c r="H275" s="108">
        <f t="shared" si="43"/>
        <v>1502.7</v>
      </c>
    </row>
    <row r="276" spans="1:8" s="8" customFormat="1" ht="22.5">
      <c r="A276" s="9" t="s">
        <v>73</v>
      </c>
      <c r="B276" s="9" t="s">
        <v>582</v>
      </c>
      <c r="C276" s="39" t="s">
        <v>451</v>
      </c>
      <c r="D276" s="9"/>
      <c r="E276" s="43" t="s">
        <v>555</v>
      </c>
      <c r="F276" s="108">
        <f>F277</f>
        <v>3212.2000000000003</v>
      </c>
      <c r="G276" s="108">
        <f t="shared" si="43"/>
        <v>1586.8</v>
      </c>
      <c r="H276" s="108">
        <f t="shared" si="43"/>
        <v>1502.7</v>
      </c>
    </row>
    <row r="277" spans="1:8" s="8" customFormat="1" ht="12.75">
      <c r="A277" s="9" t="s">
        <v>73</v>
      </c>
      <c r="B277" s="9" t="s">
        <v>582</v>
      </c>
      <c r="C277" s="39" t="s">
        <v>452</v>
      </c>
      <c r="D277" s="9"/>
      <c r="E277" s="32" t="s">
        <v>340</v>
      </c>
      <c r="F277" s="108">
        <f>F278+F281+F284</f>
        <v>3212.2000000000003</v>
      </c>
      <c r="G277" s="108">
        <f>G278+G281+G284</f>
        <v>1586.8</v>
      </c>
      <c r="H277" s="108">
        <f>H278+H281+H284</f>
        <v>1502.7</v>
      </c>
    </row>
    <row r="278" spans="1:8" s="8" customFormat="1" ht="33.75">
      <c r="A278" s="9" t="s">
        <v>73</v>
      </c>
      <c r="B278" s="9" t="s">
        <v>582</v>
      </c>
      <c r="C278" s="39" t="s">
        <v>453</v>
      </c>
      <c r="D278" s="9"/>
      <c r="E278" s="32" t="s">
        <v>454</v>
      </c>
      <c r="F278" s="108">
        <f aca="true" t="shared" si="44" ref="F278:H279">F279</f>
        <v>1609.99</v>
      </c>
      <c r="G278" s="108">
        <f t="shared" si="44"/>
        <v>1386.5</v>
      </c>
      <c r="H278" s="108">
        <f t="shared" si="44"/>
        <v>1302.4</v>
      </c>
    </row>
    <row r="279" spans="1:8" s="8" customFormat="1" ht="45">
      <c r="A279" s="9" t="s">
        <v>73</v>
      </c>
      <c r="B279" s="9" t="s">
        <v>582</v>
      </c>
      <c r="C279" s="39" t="s">
        <v>426</v>
      </c>
      <c r="D279" s="9"/>
      <c r="E279" s="32" t="s">
        <v>556</v>
      </c>
      <c r="F279" s="108">
        <f t="shared" si="44"/>
        <v>1609.99</v>
      </c>
      <c r="G279" s="108">
        <f t="shared" si="44"/>
        <v>1386.5</v>
      </c>
      <c r="H279" s="108">
        <f t="shared" si="44"/>
        <v>1302.4</v>
      </c>
    </row>
    <row r="280" spans="1:8" s="8" customFormat="1" ht="22.5">
      <c r="A280" s="9" t="s">
        <v>73</v>
      </c>
      <c r="B280" s="9" t="s">
        <v>582</v>
      </c>
      <c r="C280" s="39" t="s">
        <v>426</v>
      </c>
      <c r="D280" s="9" t="s">
        <v>105</v>
      </c>
      <c r="E280" s="32" t="s">
        <v>598</v>
      </c>
      <c r="F280" s="108">
        <f>1386.5+178.3+45.19</f>
        <v>1609.99</v>
      </c>
      <c r="G280" s="108">
        <v>1386.5</v>
      </c>
      <c r="H280" s="108">
        <v>1302.4</v>
      </c>
    </row>
    <row r="281" spans="1:8" s="8" customFormat="1" ht="12.75">
      <c r="A281" s="9" t="s">
        <v>73</v>
      </c>
      <c r="B281" s="9" t="s">
        <v>582</v>
      </c>
      <c r="C281" s="39" t="s">
        <v>455</v>
      </c>
      <c r="D281" s="9"/>
      <c r="E281" s="31" t="s">
        <v>398</v>
      </c>
      <c r="F281" s="108">
        <f aca="true" t="shared" si="45" ref="F281:H282">F282</f>
        <v>460.41</v>
      </c>
      <c r="G281" s="108">
        <f t="shared" si="45"/>
        <v>200.3</v>
      </c>
      <c r="H281" s="108">
        <f t="shared" si="45"/>
        <v>200.3</v>
      </c>
    </row>
    <row r="282" spans="1:8" s="8" customFormat="1" ht="45">
      <c r="A282" s="9" t="s">
        <v>73</v>
      </c>
      <c r="B282" s="9" t="s">
        <v>582</v>
      </c>
      <c r="C282" s="39" t="s">
        <v>456</v>
      </c>
      <c r="D282" s="9"/>
      <c r="E282" s="32" t="s">
        <v>457</v>
      </c>
      <c r="F282" s="108">
        <f t="shared" si="45"/>
        <v>460.41</v>
      </c>
      <c r="G282" s="108">
        <f t="shared" si="45"/>
        <v>200.3</v>
      </c>
      <c r="H282" s="108">
        <f t="shared" si="45"/>
        <v>200.3</v>
      </c>
    </row>
    <row r="283" spans="1:8" s="8" customFormat="1" ht="22.5">
      <c r="A283" s="9" t="s">
        <v>73</v>
      </c>
      <c r="B283" s="9" t="s">
        <v>582</v>
      </c>
      <c r="C283" s="39" t="s">
        <v>456</v>
      </c>
      <c r="D283" s="9" t="s">
        <v>105</v>
      </c>
      <c r="E283" s="32" t="s">
        <v>598</v>
      </c>
      <c r="F283" s="108">
        <f>200.3+224.4+35.71</f>
        <v>460.41</v>
      </c>
      <c r="G283" s="108">
        <v>200.3</v>
      </c>
      <c r="H283" s="108">
        <v>200.3</v>
      </c>
    </row>
    <row r="284" spans="1:8" s="8" customFormat="1" ht="22.5">
      <c r="A284" s="9" t="s">
        <v>73</v>
      </c>
      <c r="B284" s="9" t="s">
        <v>582</v>
      </c>
      <c r="C284" s="39" t="s">
        <v>901</v>
      </c>
      <c r="D284" s="9"/>
      <c r="E284" s="31" t="s">
        <v>409</v>
      </c>
      <c r="F284" s="108">
        <f aca="true" t="shared" si="46" ref="F284:H285">F285</f>
        <v>1141.8000000000002</v>
      </c>
      <c r="G284" s="108">
        <f t="shared" si="46"/>
        <v>0</v>
      </c>
      <c r="H284" s="108">
        <f t="shared" si="46"/>
        <v>0</v>
      </c>
    </row>
    <row r="285" spans="1:8" s="8" customFormat="1" ht="33.75">
      <c r="A285" s="9" t="s">
        <v>73</v>
      </c>
      <c r="B285" s="9" t="s">
        <v>582</v>
      </c>
      <c r="C285" s="39" t="s">
        <v>902</v>
      </c>
      <c r="D285" s="9"/>
      <c r="E285" s="32" t="s">
        <v>903</v>
      </c>
      <c r="F285" s="108">
        <f t="shared" si="46"/>
        <v>1141.8000000000002</v>
      </c>
      <c r="G285" s="108">
        <f t="shared" si="46"/>
        <v>0</v>
      </c>
      <c r="H285" s="108">
        <f t="shared" si="46"/>
        <v>0</v>
      </c>
    </row>
    <row r="286" spans="1:8" s="8" customFormat="1" ht="22.5">
      <c r="A286" s="9" t="s">
        <v>73</v>
      </c>
      <c r="B286" s="9" t="s">
        <v>582</v>
      </c>
      <c r="C286" s="39" t="s">
        <v>902</v>
      </c>
      <c r="D286" s="9" t="s">
        <v>105</v>
      </c>
      <c r="E286" s="32" t="s">
        <v>598</v>
      </c>
      <c r="F286" s="108">
        <f>566.2+575.6</f>
        <v>1141.8000000000002</v>
      </c>
      <c r="G286" s="108">
        <v>0</v>
      </c>
      <c r="H286" s="108">
        <v>0</v>
      </c>
    </row>
    <row r="287" spans="1:8" ht="12.75" hidden="1">
      <c r="A287" s="16" t="s">
        <v>73</v>
      </c>
      <c r="B287" s="16" t="s">
        <v>71</v>
      </c>
      <c r="C287" s="37"/>
      <c r="D287" s="16"/>
      <c r="E287" s="30" t="s">
        <v>10</v>
      </c>
      <c r="F287" s="103">
        <f aca="true" t="shared" si="47" ref="F287:H288">F288</f>
        <v>0</v>
      </c>
      <c r="G287" s="103">
        <f t="shared" si="47"/>
        <v>0</v>
      </c>
      <c r="H287" s="103">
        <f t="shared" si="47"/>
        <v>0</v>
      </c>
    </row>
    <row r="288" spans="1:8" ht="22.5" hidden="1">
      <c r="A288" s="9" t="s">
        <v>73</v>
      </c>
      <c r="B288" s="9" t="s">
        <v>71</v>
      </c>
      <c r="C288" s="39" t="s">
        <v>298</v>
      </c>
      <c r="D288" s="9"/>
      <c r="E288" s="45" t="s">
        <v>548</v>
      </c>
      <c r="F288" s="105">
        <f t="shared" si="47"/>
        <v>0</v>
      </c>
      <c r="G288" s="105">
        <f t="shared" si="47"/>
        <v>0</v>
      </c>
      <c r="H288" s="105">
        <f t="shared" si="47"/>
        <v>0</v>
      </c>
    </row>
    <row r="289" spans="1:8" ht="12.75" hidden="1">
      <c r="A289" s="9" t="s">
        <v>73</v>
      </c>
      <c r="B289" s="9" t="s">
        <v>71</v>
      </c>
      <c r="C289" s="39" t="s">
        <v>299</v>
      </c>
      <c r="D289" s="9"/>
      <c r="E289" s="46" t="s">
        <v>184</v>
      </c>
      <c r="F289" s="105">
        <f>F290+F295</f>
        <v>0</v>
      </c>
      <c r="G289" s="105">
        <f>G290+G295</f>
        <v>0</v>
      </c>
      <c r="H289" s="105">
        <f>H290+H295</f>
        <v>0</v>
      </c>
    </row>
    <row r="290" spans="1:8" ht="22.5" hidden="1">
      <c r="A290" s="9" t="s">
        <v>73</v>
      </c>
      <c r="B290" s="9" t="s">
        <v>71</v>
      </c>
      <c r="C290" s="39" t="s">
        <v>300</v>
      </c>
      <c r="D290" s="9"/>
      <c r="E290" s="32" t="s">
        <v>369</v>
      </c>
      <c r="F290" s="105">
        <f>F291</f>
        <v>0</v>
      </c>
      <c r="G290" s="105">
        <f aca="true" t="shared" si="48" ref="G290:H293">G291</f>
        <v>0</v>
      </c>
      <c r="H290" s="105">
        <f t="shared" si="48"/>
        <v>0</v>
      </c>
    </row>
    <row r="291" spans="1:8" ht="12.75" hidden="1">
      <c r="A291" s="9" t="s">
        <v>73</v>
      </c>
      <c r="B291" s="9" t="s">
        <v>71</v>
      </c>
      <c r="C291" s="39" t="s">
        <v>301</v>
      </c>
      <c r="D291" s="9"/>
      <c r="E291" s="31" t="s">
        <v>398</v>
      </c>
      <c r="F291" s="105">
        <f>F292</f>
        <v>0</v>
      </c>
      <c r="G291" s="105">
        <f>G292</f>
        <v>0</v>
      </c>
      <c r="H291" s="105">
        <f>H292</f>
        <v>0</v>
      </c>
    </row>
    <row r="292" spans="1:8" ht="33.75" hidden="1">
      <c r="A292" s="9" t="s">
        <v>73</v>
      </c>
      <c r="B292" s="9" t="s">
        <v>71</v>
      </c>
      <c r="C292" s="39" t="s">
        <v>302</v>
      </c>
      <c r="D292" s="9"/>
      <c r="E292" s="32" t="s">
        <v>518</v>
      </c>
      <c r="F292" s="105">
        <f>F293</f>
        <v>0</v>
      </c>
      <c r="G292" s="105">
        <f t="shared" si="48"/>
        <v>0</v>
      </c>
      <c r="H292" s="105">
        <f t="shared" si="48"/>
        <v>0</v>
      </c>
    </row>
    <row r="293" spans="1:8" ht="12.75" hidden="1">
      <c r="A293" s="9" t="s">
        <v>73</v>
      </c>
      <c r="B293" s="9" t="s">
        <v>71</v>
      </c>
      <c r="C293" s="39" t="s">
        <v>303</v>
      </c>
      <c r="D293" s="9"/>
      <c r="E293" s="32" t="s">
        <v>304</v>
      </c>
      <c r="F293" s="105">
        <f>F294</f>
        <v>0</v>
      </c>
      <c r="G293" s="105">
        <f t="shared" si="48"/>
        <v>0</v>
      </c>
      <c r="H293" s="105">
        <f t="shared" si="48"/>
        <v>0</v>
      </c>
    </row>
    <row r="294" spans="1:8" ht="22.5" hidden="1">
      <c r="A294" s="9" t="s">
        <v>73</v>
      </c>
      <c r="B294" s="9" t="s">
        <v>71</v>
      </c>
      <c r="C294" s="39" t="s">
        <v>303</v>
      </c>
      <c r="D294" s="9" t="s">
        <v>105</v>
      </c>
      <c r="E294" s="32" t="s">
        <v>598</v>
      </c>
      <c r="F294" s="105"/>
      <c r="G294" s="105"/>
      <c r="H294" s="105"/>
    </row>
    <row r="295" spans="1:8" ht="22.5" hidden="1">
      <c r="A295" s="9" t="s">
        <v>73</v>
      </c>
      <c r="B295" s="9" t="s">
        <v>71</v>
      </c>
      <c r="C295" s="39" t="s">
        <v>305</v>
      </c>
      <c r="D295" s="9"/>
      <c r="E295" s="32" t="s">
        <v>370</v>
      </c>
      <c r="F295" s="105">
        <f>F296</f>
        <v>0</v>
      </c>
      <c r="G295" s="105">
        <f>G296</f>
        <v>0</v>
      </c>
      <c r="H295" s="105">
        <f>H296</f>
        <v>0</v>
      </c>
    </row>
    <row r="296" spans="1:8" ht="12.75" hidden="1">
      <c r="A296" s="9" t="s">
        <v>73</v>
      </c>
      <c r="B296" s="9" t="s">
        <v>71</v>
      </c>
      <c r="C296" s="39" t="s">
        <v>306</v>
      </c>
      <c r="D296" s="9"/>
      <c r="E296" s="31" t="s">
        <v>398</v>
      </c>
      <c r="F296" s="105">
        <f>F299</f>
        <v>0</v>
      </c>
      <c r="G296" s="105">
        <f>G299</f>
        <v>0</v>
      </c>
      <c r="H296" s="105">
        <f>H299</f>
        <v>0</v>
      </c>
    </row>
    <row r="297" spans="1:8" ht="22.5" hidden="1">
      <c r="A297" s="9" t="s">
        <v>73</v>
      </c>
      <c r="B297" s="9" t="s">
        <v>71</v>
      </c>
      <c r="C297" s="39" t="s">
        <v>307</v>
      </c>
      <c r="D297" s="9"/>
      <c r="E297" s="32" t="s">
        <v>253</v>
      </c>
      <c r="F297" s="105">
        <f aca="true" t="shared" si="49" ref="F297:H298">F298</f>
        <v>0</v>
      </c>
      <c r="G297" s="105">
        <f t="shared" si="49"/>
        <v>0</v>
      </c>
      <c r="H297" s="105">
        <f t="shared" si="49"/>
        <v>0</v>
      </c>
    </row>
    <row r="298" spans="1:8" ht="12.75" hidden="1">
      <c r="A298" s="9" t="s">
        <v>73</v>
      </c>
      <c r="B298" s="9" t="s">
        <v>71</v>
      </c>
      <c r="C298" s="39" t="s">
        <v>308</v>
      </c>
      <c r="D298" s="9"/>
      <c r="E298" s="32" t="s">
        <v>304</v>
      </c>
      <c r="F298" s="105">
        <f t="shared" si="49"/>
        <v>0</v>
      </c>
      <c r="G298" s="105">
        <f t="shared" si="49"/>
        <v>0</v>
      </c>
      <c r="H298" s="105">
        <f t="shared" si="49"/>
        <v>0</v>
      </c>
    </row>
    <row r="299" spans="1:8" ht="22.5" hidden="1">
      <c r="A299" s="9" t="s">
        <v>73</v>
      </c>
      <c r="B299" s="9" t="s">
        <v>71</v>
      </c>
      <c r="C299" s="39" t="s">
        <v>308</v>
      </c>
      <c r="D299" s="9" t="s">
        <v>105</v>
      </c>
      <c r="E299" s="32" t="s">
        <v>598</v>
      </c>
      <c r="F299" s="105"/>
      <c r="G299" s="105"/>
      <c r="H299" s="105"/>
    </row>
    <row r="300" spans="1:8" ht="12.75">
      <c r="A300" s="16" t="s">
        <v>73</v>
      </c>
      <c r="B300" s="16" t="s">
        <v>818</v>
      </c>
      <c r="C300" s="37"/>
      <c r="D300" s="16"/>
      <c r="E300" s="33" t="s">
        <v>819</v>
      </c>
      <c r="F300" s="103">
        <f aca="true" t="shared" si="50" ref="F300:F306">F301</f>
        <v>70</v>
      </c>
      <c r="G300" s="103">
        <f aca="true" t="shared" si="51" ref="G300:H306">G301</f>
        <v>0</v>
      </c>
      <c r="H300" s="103">
        <f t="shared" si="51"/>
        <v>0</v>
      </c>
    </row>
    <row r="301" spans="1:8" ht="12.75">
      <c r="A301" s="16" t="s">
        <v>73</v>
      </c>
      <c r="B301" s="16" t="s">
        <v>820</v>
      </c>
      <c r="C301" s="37"/>
      <c r="D301" s="16"/>
      <c r="E301" s="33" t="s">
        <v>821</v>
      </c>
      <c r="F301" s="105">
        <f t="shared" si="50"/>
        <v>70</v>
      </c>
      <c r="G301" s="105">
        <f t="shared" si="51"/>
        <v>0</v>
      </c>
      <c r="H301" s="105">
        <f t="shared" si="51"/>
        <v>0</v>
      </c>
    </row>
    <row r="302" spans="1:8" ht="22.5">
      <c r="A302" s="9" t="s">
        <v>73</v>
      </c>
      <c r="B302" s="9" t="s">
        <v>820</v>
      </c>
      <c r="C302" s="39" t="s">
        <v>849</v>
      </c>
      <c r="D302" s="9"/>
      <c r="E302" s="31" t="s">
        <v>850</v>
      </c>
      <c r="F302" s="105">
        <f t="shared" si="50"/>
        <v>70</v>
      </c>
      <c r="G302" s="105">
        <f t="shared" si="51"/>
        <v>0</v>
      </c>
      <c r="H302" s="105">
        <f t="shared" si="51"/>
        <v>0</v>
      </c>
    </row>
    <row r="303" spans="1:8" ht="33.75">
      <c r="A303" s="9" t="s">
        <v>73</v>
      </c>
      <c r="B303" s="9" t="s">
        <v>820</v>
      </c>
      <c r="C303" s="39" t="s">
        <v>851</v>
      </c>
      <c r="D303" s="9"/>
      <c r="E303" s="43" t="s">
        <v>852</v>
      </c>
      <c r="F303" s="105">
        <f t="shared" si="50"/>
        <v>70</v>
      </c>
      <c r="G303" s="105">
        <f t="shared" si="51"/>
        <v>0</v>
      </c>
      <c r="H303" s="105">
        <f t="shared" si="51"/>
        <v>0</v>
      </c>
    </row>
    <row r="304" spans="1:8" ht="22.5">
      <c r="A304" s="9" t="s">
        <v>73</v>
      </c>
      <c r="B304" s="9" t="s">
        <v>820</v>
      </c>
      <c r="C304" s="39" t="s">
        <v>853</v>
      </c>
      <c r="D304" s="9"/>
      <c r="E304" s="31" t="s">
        <v>854</v>
      </c>
      <c r="F304" s="105">
        <f t="shared" si="50"/>
        <v>70</v>
      </c>
      <c r="G304" s="105">
        <f t="shared" si="51"/>
        <v>0</v>
      </c>
      <c r="H304" s="105">
        <f t="shared" si="51"/>
        <v>0</v>
      </c>
    </row>
    <row r="305" spans="1:8" ht="12.75">
      <c r="A305" s="9" t="s">
        <v>73</v>
      </c>
      <c r="B305" s="9" t="s">
        <v>820</v>
      </c>
      <c r="C305" s="39" t="s">
        <v>855</v>
      </c>
      <c r="D305" s="9"/>
      <c r="E305" s="31" t="s">
        <v>398</v>
      </c>
      <c r="F305" s="105">
        <f t="shared" si="50"/>
        <v>70</v>
      </c>
      <c r="G305" s="105">
        <f t="shared" si="51"/>
        <v>0</v>
      </c>
      <c r="H305" s="105">
        <f t="shared" si="51"/>
        <v>0</v>
      </c>
    </row>
    <row r="306" spans="1:8" ht="33.75">
      <c r="A306" s="9" t="s">
        <v>73</v>
      </c>
      <c r="B306" s="9" t="s">
        <v>820</v>
      </c>
      <c r="C306" s="39" t="s">
        <v>856</v>
      </c>
      <c r="D306" s="9"/>
      <c r="E306" s="31" t="s">
        <v>857</v>
      </c>
      <c r="F306" s="105">
        <f t="shared" si="50"/>
        <v>70</v>
      </c>
      <c r="G306" s="105">
        <f t="shared" si="51"/>
        <v>0</v>
      </c>
      <c r="H306" s="105">
        <f t="shared" si="51"/>
        <v>0</v>
      </c>
    </row>
    <row r="307" spans="1:8" ht="22.5">
      <c r="A307" s="9" t="s">
        <v>73</v>
      </c>
      <c r="B307" s="9" t="s">
        <v>820</v>
      </c>
      <c r="C307" s="39" t="s">
        <v>856</v>
      </c>
      <c r="D307" s="9" t="s">
        <v>105</v>
      </c>
      <c r="E307" s="32" t="s">
        <v>598</v>
      </c>
      <c r="F307" s="105">
        <v>70</v>
      </c>
      <c r="G307" s="105">
        <v>0</v>
      </c>
      <c r="H307" s="105">
        <v>0</v>
      </c>
    </row>
    <row r="308" spans="1:8" ht="12.75">
      <c r="A308" s="16" t="s">
        <v>73</v>
      </c>
      <c r="B308" s="16" t="s">
        <v>11</v>
      </c>
      <c r="C308" s="37"/>
      <c r="D308" s="16"/>
      <c r="E308" s="33" t="s">
        <v>12</v>
      </c>
      <c r="F308" s="103">
        <f aca="true" t="shared" si="52" ref="F308:F314">F309</f>
        <v>170</v>
      </c>
      <c r="G308" s="103">
        <f aca="true" t="shared" si="53" ref="G308:H314">G309</f>
        <v>0</v>
      </c>
      <c r="H308" s="103">
        <f t="shared" si="53"/>
        <v>0</v>
      </c>
    </row>
    <row r="309" spans="1:8" ht="12.75">
      <c r="A309" s="16" t="s">
        <v>73</v>
      </c>
      <c r="B309" s="16" t="s">
        <v>58</v>
      </c>
      <c r="C309" s="37"/>
      <c r="D309" s="16"/>
      <c r="E309" s="30" t="s">
        <v>59</v>
      </c>
      <c r="F309" s="103">
        <f t="shared" si="52"/>
        <v>170</v>
      </c>
      <c r="G309" s="103">
        <f t="shared" si="53"/>
        <v>0</v>
      </c>
      <c r="H309" s="103">
        <f t="shared" si="53"/>
        <v>0</v>
      </c>
    </row>
    <row r="310" spans="1:8" ht="33.75">
      <c r="A310" s="9" t="s">
        <v>73</v>
      </c>
      <c r="B310" s="9" t="s">
        <v>58</v>
      </c>
      <c r="C310" s="39" t="s">
        <v>245</v>
      </c>
      <c r="D310" s="35"/>
      <c r="E310" s="34" t="s">
        <v>47</v>
      </c>
      <c r="F310" s="105">
        <f t="shared" si="52"/>
        <v>170</v>
      </c>
      <c r="G310" s="105">
        <f t="shared" si="53"/>
        <v>0</v>
      </c>
      <c r="H310" s="105">
        <f t="shared" si="53"/>
        <v>0</v>
      </c>
    </row>
    <row r="311" spans="1:8" ht="12.75">
      <c r="A311" s="9" t="s">
        <v>73</v>
      </c>
      <c r="B311" s="9" t="s">
        <v>58</v>
      </c>
      <c r="C311" s="39" t="s">
        <v>246</v>
      </c>
      <c r="D311" s="35"/>
      <c r="E311" s="46" t="s">
        <v>185</v>
      </c>
      <c r="F311" s="105">
        <f t="shared" si="52"/>
        <v>170</v>
      </c>
      <c r="G311" s="105">
        <f t="shared" si="53"/>
        <v>0</v>
      </c>
      <c r="H311" s="105">
        <f t="shared" si="53"/>
        <v>0</v>
      </c>
    </row>
    <row r="312" spans="1:8" ht="22.5">
      <c r="A312" s="9" t="s">
        <v>73</v>
      </c>
      <c r="B312" s="9" t="s">
        <v>58</v>
      </c>
      <c r="C312" s="39" t="s">
        <v>247</v>
      </c>
      <c r="D312" s="35"/>
      <c r="E312" s="34" t="s">
        <v>366</v>
      </c>
      <c r="F312" s="105">
        <f t="shared" si="52"/>
        <v>170</v>
      </c>
      <c r="G312" s="105">
        <f t="shared" si="53"/>
        <v>0</v>
      </c>
      <c r="H312" s="105">
        <f t="shared" si="53"/>
        <v>0</v>
      </c>
    </row>
    <row r="313" spans="1:8" ht="12.75">
      <c r="A313" s="9" t="s">
        <v>73</v>
      </c>
      <c r="B313" s="9" t="s">
        <v>58</v>
      </c>
      <c r="C313" s="39" t="s">
        <v>248</v>
      </c>
      <c r="D313" s="35"/>
      <c r="E313" s="31" t="s">
        <v>398</v>
      </c>
      <c r="F313" s="105">
        <f t="shared" si="52"/>
        <v>170</v>
      </c>
      <c r="G313" s="105">
        <f t="shared" si="53"/>
        <v>0</v>
      </c>
      <c r="H313" s="105">
        <f t="shared" si="53"/>
        <v>0</v>
      </c>
    </row>
    <row r="314" spans="1:8" ht="22.5">
      <c r="A314" s="9" t="s">
        <v>73</v>
      </c>
      <c r="B314" s="9" t="s">
        <v>58</v>
      </c>
      <c r="C314" s="39" t="s">
        <v>848</v>
      </c>
      <c r="D314" s="35"/>
      <c r="E314" s="31" t="s">
        <v>886</v>
      </c>
      <c r="F314" s="105">
        <f t="shared" si="52"/>
        <v>170</v>
      </c>
      <c r="G314" s="105">
        <f t="shared" si="53"/>
        <v>0</v>
      </c>
      <c r="H314" s="105">
        <f t="shared" si="53"/>
        <v>0</v>
      </c>
    </row>
    <row r="315" spans="1:8" ht="22.5">
      <c r="A315" s="9" t="s">
        <v>73</v>
      </c>
      <c r="B315" s="9" t="s">
        <v>58</v>
      </c>
      <c r="C315" s="39" t="s">
        <v>848</v>
      </c>
      <c r="D315" s="35">
        <v>414</v>
      </c>
      <c r="E315" s="32" t="s">
        <v>898</v>
      </c>
      <c r="F315" s="105">
        <v>170</v>
      </c>
      <c r="G315" s="105">
        <v>0</v>
      </c>
      <c r="H315" s="105">
        <v>0</v>
      </c>
    </row>
    <row r="316" spans="1:8" ht="22.5">
      <c r="A316" s="16" t="s">
        <v>98</v>
      </c>
      <c r="B316" s="16"/>
      <c r="C316" s="37"/>
      <c r="D316" s="16"/>
      <c r="E316" s="30" t="s">
        <v>99</v>
      </c>
      <c r="F316" s="103">
        <f aca="true" t="shared" si="54" ref="F316:H321">F317</f>
        <v>483</v>
      </c>
      <c r="G316" s="103">
        <f t="shared" si="54"/>
        <v>520</v>
      </c>
      <c r="H316" s="103">
        <f t="shared" si="54"/>
        <v>520</v>
      </c>
    </row>
    <row r="317" spans="1:8" ht="12.75">
      <c r="A317" s="16" t="s">
        <v>98</v>
      </c>
      <c r="B317" s="16" t="s">
        <v>576</v>
      </c>
      <c r="C317" s="37"/>
      <c r="D317" s="16"/>
      <c r="E317" s="33" t="s">
        <v>583</v>
      </c>
      <c r="F317" s="103">
        <f t="shared" si="54"/>
        <v>483</v>
      </c>
      <c r="G317" s="103">
        <f t="shared" si="54"/>
        <v>520</v>
      </c>
      <c r="H317" s="103">
        <f t="shared" si="54"/>
        <v>520</v>
      </c>
    </row>
    <row r="318" spans="1:8" s="5" customFormat="1" ht="33.75">
      <c r="A318" s="16" t="s">
        <v>98</v>
      </c>
      <c r="B318" s="16" t="s">
        <v>60</v>
      </c>
      <c r="C318" s="37"/>
      <c r="D318" s="16"/>
      <c r="E318" s="30" t="s">
        <v>74</v>
      </c>
      <c r="F318" s="103">
        <f t="shared" si="54"/>
        <v>483</v>
      </c>
      <c r="G318" s="103">
        <f t="shared" si="54"/>
        <v>520</v>
      </c>
      <c r="H318" s="103">
        <f t="shared" si="54"/>
        <v>520</v>
      </c>
    </row>
    <row r="319" spans="1:8" s="5" customFormat="1" ht="12.75">
      <c r="A319" s="9" t="s">
        <v>98</v>
      </c>
      <c r="B319" s="9" t="s">
        <v>60</v>
      </c>
      <c r="C319" s="39" t="s">
        <v>396</v>
      </c>
      <c r="D319" s="9"/>
      <c r="E319" s="31" t="s">
        <v>156</v>
      </c>
      <c r="F319" s="105">
        <f t="shared" si="54"/>
        <v>483</v>
      </c>
      <c r="G319" s="105">
        <f t="shared" si="54"/>
        <v>520</v>
      </c>
      <c r="H319" s="105">
        <f t="shared" si="54"/>
        <v>520</v>
      </c>
    </row>
    <row r="320" spans="1:8" s="5" customFormat="1" ht="12.75">
      <c r="A320" s="9" t="s">
        <v>98</v>
      </c>
      <c r="B320" s="9" t="s">
        <v>60</v>
      </c>
      <c r="C320" s="39" t="s">
        <v>395</v>
      </c>
      <c r="D320" s="9"/>
      <c r="E320" s="31" t="s">
        <v>181</v>
      </c>
      <c r="F320" s="105">
        <f t="shared" si="54"/>
        <v>483</v>
      </c>
      <c r="G320" s="105">
        <f t="shared" si="54"/>
        <v>520</v>
      </c>
      <c r="H320" s="105">
        <f t="shared" si="54"/>
        <v>520</v>
      </c>
    </row>
    <row r="321" spans="1:8" s="5" customFormat="1" ht="12.75">
      <c r="A321" s="9" t="s">
        <v>98</v>
      </c>
      <c r="B321" s="9" t="s">
        <v>60</v>
      </c>
      <c r="C321" s="39" t="s">
        <v>397</v>
      </c>
      <c r="D321" s="9"/>
      <c r="E321" s="31" t="s">
        <v>398</v>
      </c>
      <c r="F321" s="105">
        <f t="shared" si="54"/>
        <v>483</v>
      </c>
      <c r="G321" s="105">
        <f t="shared" si="54"/>
        <v>520</v>
      </c>
      <c r="H321" s="105">
        <f t="shared" si="54"/>
        <v>520</v>
      </c>
    </row>
    <row r="322" spans="1:8" s="5" customFormat="1" ht="22.5">
      <c r="A322" s="9" t="s">
        <v>98</v>
      </c>
      <c r="B322" s="9" t="s">
        <v>60</v>
      </c>
      <c r="C322" s="39" t="s">
        <v>309</v>
      </c>
      <c r="D322" s="9"/>
      <c r="E322" s="31" t="s">
        <v>541</v>
      </c>
      <c r="F322" s="105">
        <f>F323+F324+F325</f>
        <v>483</v>
      </c>
      <c r="G322" s="105">
        <f>G323+G324+G325</f>
        <v>520</v>
      </c>
      <c r="H322" s="105">
        <f>H323+H324+H325</f>
        <v>520</v>
      </c>
    </row>
    <row r="323" spans="1:9" ht="45">
      <c r="A323" s="9" t="s">
        <v>98</v>
      </c>
      <c r="B323" s="9" t="s">
        <v>60</v>
      </c>
      <c r="C323" s="39" t="s">
        <v>309</v>
      </c>
      <c r="D323" s="9" t="s">
        <v>103</v>
      </c>
      <c r="E323" s="32" t="s">
        <v>104</v>
      </c>
      <c r="F323" s="105">
        <f>493.4-31</f>
        <v>462.4</v>
      </c>
      <c r="G323" s="105">
        <v>493.4</v>
      </c>
      <c r="H323" s="105">
        <v>493.4</v>
      </c>
      <c r="I323" s="172"/>
    </row>
    <row r="324" spans="1:8" ht="22.5">
      <c r="A324" s="9" t="s">
        <v>98</v>
      </c>
      <c r="B324" s="9" t="s">
        <v>60</v>
      </c>
      <c r="C324" s="39" t="s">
        <v>309</v>
      </c>
      <c r="D324" s="9" t="s">
        <v>105</v>
      </c>
      <c r="E324" s="32" t="s">
        <v>598</v>
      </c>
      <c r="F324" s="105">
        <f>48.6-29</f>
        <v>19.6</v>
      </c>
      <c r="G324" s="105">
        <v>25.6</v>
      </c>
      <c r="H324" s="105">
        <v>25.6</v>
      </c>
    </row>
    <row r="325" spans="1:8" ht="12.75">
      <c r="A325" s="9" t="s">
        <v>98</v>
      </c>
      <c r="B325" s="9" t="s">
        <v>60</v>
      </c>
      <c r="C325" s="39" t="s">
        <v>309</v>
      </c>
      <c r="D325" s="9" t="s">
        <v>149</v>
      </c>
      <c r="E325" s="31" t="s">
        <v>150</v>
      </c>
      <c r="F325" s="105">
        <v>1</v>
      </c>
      <c r="G325" s="105">
        <v>1</v>
      </c>
      <c r="H325" s="105">
        <v>1</v>
      </c>
    </row>
    <row r="326" spans="1:8" ht="22.5">
      <c r="A326" s="16" t="s">
        <v>24</v>
      </c>
      <c r="B326" s="9"/>
      <c r="C326" s="39"/>
      <c r="D326" s="9"/>
      <c r="E326" s="30" t="s">
        <v>516</v>
      </c>
      <c r="F326" s="103">
        <f>F327</f>
        <v>515</v>
      </c>
      <c r="G326" s="103">
        <f aca="true" t="shared" si="55" ref="G326:H328">G327</f>
        <v>367</v>
      </c>
      <c r="H326" s="103">
        <f t="shared" si="55"/>
        <v>367</v>
      </c>
    </row>
    <row r="327" spans="1:8" ht="12.75">
      <c r="A327" s="16" t="s">
        <v>24</v>
      </c>
      <c r="B327" s="16" t="s">
        <v>576</v>
      </c>
      <c r="C327" s="37"/>
      <c r="D327" s="16"/>
      <c r="E327" s="30" t="s">
        <v>583</v>
      </c>
      <c r="F327" s="103">
        <f>F328</f>
        <v>515</v>
      </c>
      <c r="G327" s="103">
        <f t="shared" si="55"/>
        <v>367</v>
      </c>
      <c r="H327" s="103">
        <f t="shared" si="55"/>
        <v>367</v>
      </c>
    </row>
    <row r="328" spans="1:8" ht="12.75">
      <c r="A328" s="16" t="s">
        <v>24</v>
      </c>
      <c r="B328" s="16" t="s">
        <v>75</v>
      </c>
      <c r="C328" s="37"/>
      <c r="D328" s="16"/>
      <c r="E328" s="30" t="s">
        <v>585</v>
      </c>
      <c r="F328" s="103">
        <f>F329</f>
        <v>515</v>
      </c>
      <c r="G328" s="103">
        <f t="shared" si="55"/>
        <v>367</v>
      </c>
      <c r="H328" s="103">
        <f t="shared" si="55"/>
        <v>367</v>
      </c>
    </row>
    <row r="329" spans="1:8" s="7" customFormat="1" ht="33.75">
      <c r="A329" s="9" t="s">
        <v>24</v>
      </c>
      <c r="B329" s="9" t="s">
        <v>75</v>
      </c>
      <c r="C329" s="39" t="s">
        <v>310</v>
      </c>
      <c r="D329" s="9"/>
      <c r="E329" s="32" t="s">
        <v>45</v>
      </c>
      <c r="F329" s="105">
        <f>F330+F349</f>
        <v>515</v>
      </c>
      <c r="G329" s="105">
        <f>G330+G349</f>
        <v>367</v>
      </c>
      <c r="H329" s="105">
        <f>H330+H349</f>
        <v>367</v>
      </c>
    </row>
    <row r="330" spans="1:8" s="5" customFormat="1" ht="12.75">
      <c r="A330" s="9" t="s">
        <v>24</v>
      </c>
      <c r="B330" s="9" t="s">
        <v>75</v>
      </c>
      <c r="C330" s="39" t="s">
        <v>311</v>
      </c>
      <c r="D330" s="58"/>
      <c r="E330" s="44" t="s">
        <v>547</v>
      </c>
      <c r="F330" s="105">
        <f>F332+F339</f>
        <v>425</v>
      </c>
      <c r="G330" s="105">
        <f>G332+G339</f>
        <v>287</v>
      </c>
      <c r="H330" s="105">
        <f>H332+H339</f>
        <v>287</v>
      </c>
    </row>
    <row r="331" spans="1:8" ht="22.5">
      <c r="A331" s="19" t="s">
        <v>24</v>
      </c>
      <c r="B331" s="9" t="s">
        <v>75</v>
      </c>
      <c r="C331" s="39" t="s">
        <v>312</v>
      </c>
      <c r="D331" s="19"/>
      <c r="E331" s="32" t="s">
        <v>189</v>
      </c>
      <c r="F331" s="109">
        <f>F332</f>
        <v>70</v>
      </c>
      <c r="G331" s="109">
        <f>G332</f>
        <v>146</v>
      </c>
      <c r="H331" s="109">
        <f>H332</f>
        <v>146</v>
      </c>
    </row>
    <row r="332" spans="1:8" ht="12.75">
      <c r="A332" s="19" t="s">
        <v>24</v>
      </c>
      <c r="B332" s="9" t="s">
        <v>75</v>
      </c>
      <c r="C332" s="39" t="s">
        <v>313</v>
      </c>
      <c r="D332" s="19"/>
      <c r="E332" s="31" t="s">
        <v>398</v>
      </c>
      <c r="F332" s="109">
        <f>F333+F335+F337</f>
        <v>70</v>
      </c>
      <c r="G332" s="109">
        <f>G333+G335+G337</f>
        <v>146</v>
      </c>
      <c r="H332" s="109">
        <f>H333+H335+H337</f>
        <v>146</v>
      </c>
    </row>
    <row r="333" spans="1:8" s="4" customFormat="1" ht="33.75">
      <c r="A333" s="19" t="s">
        <v>24</v>
      </c>
      <c r="B333" s="9" t="s">
        <v>75</v>
      </c>
      <c r="C333" s="39" t="s">
        <v>314</v>
      </c>
      <c r="D333" s="19"/>
      <c r="E333" s="32" t="s">
        <v>190</v>
      </c>
      <c r="F333" s="109">
        <f>F334</f>
        <v>40</v>
      </c>
      <c r="G333" s="109">
        <f>G334</f>
        <v>116</v>
      </c>
      <c r="H333" s="109">
        <f>H334</f>
        <v>116</v>
      </c>
    </row>
    <row r="334" spans="1:8" s="4" customFormat="1" ht="22.5">
      <c r="A334" s="9" t="s">
        <v>24</v>
      </c>
      <c r="B334" s="9" t="s">
        <v>75</v>
      </c>
      <c r="C334" s="39" t="s">
        <v>314</v>
      </c>
      <c r="D334" s="9" t="s">
        <v>105</v>
      </c>
      <c r="E334" s="32" t="s">
        <v>598</v>
      </c>
      <c r="F334" s="109">
        <f>86-60+14</f>
        <v>40</v>
      </c>
      <c r="G334" s="109">
        <v>116</v>
      </c>
      <c r="H334" s="109">
        <v>116</v>
      </c>
    </row>
    <row r="335" spans="1:8" s="4" customFormat="1" ht="33.75">
      <c r="A335" s="19" t="s">
        <v>24</v>
      </c>
      <c r="B335" s="9" t="s">
        <v>75</v>
      </c>
      <c r="C335" s="39" t="s">
        <v>315</v>
      </c>
      <c r="D335" s="19"/>
      <c r="E335" s="31" t="s">
        <v>191</v>
      </c>
      <c r="F335" s="109">
        <f>F336</f>
        <v>30</v>
      </c>
      <c r="G335" s="109">
        <f>G336</f>
        <v>20</v>
      </c>
      <c r="H335" s="109">
        <f>H336</f>
        <v>20</v>
      </c>
    </row>
    <row r="336" spans="1:8" s="4" customFormat="1" ht="22.5">
      <c r="A336" s="9" t="s">
        <v>24</v>
      </c>
      <c r="B336" s="9" t="s">
        <v>75</v>
      </c>
      <c r="C336" s="39" t="s">
        <v>315</v>
      </c>
      <c r="D336" s="9" t="s">
        <v>105</v>
      </c>
      <c r="E336" s="32" t="s">
        <v>598</v>
      </c>
      <c r="F336" s="109">
        <f>20-10+20</f>
        <v>30</v>
      </c>
      <c r="G336" s="109">
        <v>20</v>
      </c>
      <c r="H336" s="109">
        <v>20</v>
      </c>
    </row>
    <row r="337" spans="1:8" s="4" customFormat="1" ht="33.75">
      <c r="A337" s="9" t="s">
        <v>24</v>
      </c>
      <c r="B337" s="9" t="s">
        <v>75</v>
      </c>
      <c r="C337" s="39" t="s">
        <v>376</v>
      </c>
      <c r="D337" s="9"/>
      <c r="E337" s="31" t="s">
        <v>377</v>
      </c>
      <c r="F337" s="109">
        <f>F338</f>
        <v>0</v>
      </c>
      <c r="G337" s="109">
        <f>G338</f>
        <v>10</v>
      </c>
      <c r="H337" s="109">
        <f>H338</f>
        <v>10</v>
      </c>
    </row>
    <row r="338" spans="1:8" s="4" customFormat="1" ht="22.5">
      <c r="A338" s="9" t="s">
        <v>24</v>
      </c>
      <c r="B338" s="9" t="s">
        <v>75</v>
      </c>
      <c r="C338" s="39" t="s">
        <v>376</v>
      </c>
      <c r="D338" s="9" t="s">
        <v>105</v>
      </c>
      <c r="E338" s="32" t="s">
        <v>598</v>
      </c>
      <c r="F338" s="109">
        <f>10-10</f>
        <v>0</v>
      </c>
      <c r="G338" s="109">
        <v>10</v>
      </c>
      <c r="H338" s="109">
        <v>10</v>
      </c>
    </row>
    <row r="339" spans="1:8" s="4" customFormat="1" ht="12.75">
      <c r="A339" s="19" t="s">
        <v>24</v>
      </c>
      <c r="B339" s="9" t="s">
        <v>75</v>
      </c>
      <c r="C339" s="39" t="s">
        <v>316</v>
      </c>
      <c r="D339" s="19"/>
      <c r="E339" s="31" t="s">
        <v>192</v>
      </c>
      <c r="F339" s="109">
        <f>F340</f>
        <v>355</v>
      </c>
      <c r="G339" s="109">
        <f>G340</f>
        <v>141</v>
      </c>
      <c r="H339" s="109">
        <f>H340</f>
        <v>141</v>
      </c>
    </row>
    <row r="340" spans="1:8" s="4" customFormat="1" ht="12.75">
      <c r="A340" s="19" t="s">
        <v>24</v>
      </c>
      <c r="B340" s="9" t="s">
        <v>75</v>
      </c>
      <c r="C340" s="39" t="s">
        <v>317</v>
      </c>
      <c r="D340" s="19"/>
      <c r="E340" s="31" t="s">
        <v>398</v>
      </c>
      <c r="F340" s="109">
        <f>F341+F343+F345+F347</f>
        <v>355</v>
      </c>
      <c r="G340" s="109">
        <f>G341+G343+G345+G347</f>
        <v>141</v>
      </c>
      <c r="H340" s="109">
        <f>H341+H343+H345+H347</f>
        <v>141</v>
      </c>
    </row>
    <row r="341" spans="1:8" s="4" customFormat="1" ht="56.25">
      <c r="A341" s="19" t="s">
        <v>24</v>
      </c>
      <c r="B341" s="9" t="s">
        <v>75</v>
      </c>
      <c r="C341" s="39" t="s">
        <v>318</v>
      </c>
      <c r="D341" s="19"/>
      <c r="E341" s="31" t="s">
        <v>193</v>
      </c>
      <c r="F341" s="109">
        <f>F342</f>
        <v>24</v>
      </c>
      <c r="G341" s="109">
        <f>G342</f>
        <v>24</v>
      </c>
      <c r="H341" s="109">
        <f>H342</f>
        <v>24</v>
      </c>
    </row>
    <row r="342" spans="1:8" s="4" customFormat="1" ht="22.5">
      <c r="A342" s="9" t="s">
        <v>24</v>
      </c>
      <c r="B342" s="9" t="s">
        <v>75</v>
      </c>
      <c r="C342" s="39" t="s">
        <v>318</v>
      </c>
      <c r="D342" s="9" t="s">
        <v>105</v>
      </c>
      <c r="E342" s="32" t="s">
        <v>598</v>
      </c>
      <c r="F342" s="109">
        <v>24</v>
      </c>
      <c r="G342" s="109">
        <v>24</v>
      </c>
      <c r="H342" s="109">
        <v>24</v>
      </c>
    </row>
    <row r="343" spans="1:8" s="4" customFormat="1" ht="33.75">
      <c r="A343" s="9" t="s">
        <v>24</v>
      </c>
      <c r="B343" s="9" t="s">
        <v>75</v>
      </c>
      <c r="C343" s="39" t="s">
        <v>815</v>
      </c>
      <c r="D343" s="9"/>
      <c r="E343" s="32" t="s">
        <v>816</v>
      </c>
      <c r="F343" s="109">
        <f>F344</f>
        <v>85</v>
      </c>
      <c r="G343" s="109">
        <f>G344</f>
        <v>70</v>
      </c>
      <c r="H343" s="109">
        <f>H344</f>
        <v>70</v>
      </c>
    </row>
    <row r="344" spans="1:8" s="4" customFormat="1" ht="22.5">
      <c r="A344" s="9" t="s">
        <v>24</v>
      </c>
      <c r="B344" s="9" t="s">
        <v>75</v>
      </c>
      <c r="C344" s="39" t="s">
        <v>815</v>
      </c>
      <c r="D344" s="9" t="s">
        <v>105</v>
      </c>
      <c r="E344" s="32" t="s">
        <v>598</v>
      </c>
      <c r="F344" s="109">
        <f>70-70+85</f>
        <v>85</v>
      </c>
      <c r="G344" s="109">
        <v>70</v>
      </c>
      <c r="H344" s="109">
        <v>70</v>
      </c>
    </row>
    <row r="345" spans="1:8" s="4" customFormat="1" ht="12.75">
      <c r="A345" s="9" t="s">
        <v>24</v>
      </c>
      <c r="B345" s="9" t="s">
        <v>75</v>
      </c>
      <c r="C345" s="39" t="s">
        <v>833</v>
      </c>
      <c r="D345" s="9"/>
      <c r="E345" s="32" t="s">
        <v>817</v>
      </c>
      <c r="F345" s="109">
        <f>F346</f>
        <v>47</v>
      </c>
      <c r="G345" s="109">
        <f>G346</f>
        <v>47</v>
      </c>
      <c r="H345" s="109">
        <f>H346</f>
        <v>47</v>
      </c>
    </row>
    <row r="346" spans="1:8" s="4" customFormat="1" ht="22.5">
      <c r="A346" s="9" t="s">
        <v>24</v>
      </c>
      <c r="B346" s="9" t="s">
        <v>75</v>
      </c>
      <c r="C346" s="39" t="s">
        <v>833</v>
      </c>
      <c r="D346" s="9" t="s">
        <v>105</v>
      </c>
      <c r="E346" s="32" t="s">
        <v>598</v>
      </c>
      <c r="F346" s="109">
        <v>47</v>
      </c>
      <c r="G346" s="109">
        <v>47</v>
      </c>
      <c r="H346" s="109">
        <v>47</v>
      </c>
    </row>
    <row r="347" spans="1:8" s="4" customFormat="1" ht="30.75" customHeight="1">
      <c r="A347" s="9" t="s">
        <v>24</v>
      </c>
      <c r="B347" s="9" t="s">
        <v>75</v>
      </c>
      <c r="C347" s="39" t="s">
        <v>845</v>
      </c>
      <c r="D347" s="9"/>
      <c r="E347" s="32" t="s">
        <v>844</v>
      </c>
      <c r="F347" s="109">
        <f>F348</f>
        <v>199</v>
      </c>
      <c r="G347" s="109">
        <f>G348</f>
        <v>0</v>
      </c>
      <c r="H347" s="109">
        <f>H348</f>
        <v>0</v>
      </c>
    </row>
    <row r="348" spans="1:8" s="4" customFormat="1" ht="22.5">
      <c r="A348" s="9" t="s">
        <v>24</v>
      </c>
      <c r="B348" s="9" t="s">
        <v>75</v>
      </c>
      <c r="C348" s="39" t="s">
        <v>845</v>
      </c>
      <c r="D348" s="9" t="s">
        <v>105</v>
      </c>
      <c r="E348" s="32" t="s">
        <v>598</v>
      </c>
      <c r="F348" s="109">
        <f>140+59</f>
        <v>199</v>
      </c>
      <c r="G348" s="109">
        <v>0</v>
      </c>
      <c r="H348" s="109">
        <v>0</v>
      </c>
    </row>
    <row r="349" spans="1:8" s="4" customFormat="1" ht="12.75">
      <c r="A349" s="9" t="s">
        <v>24</v>
      </c>
      <c r="B349" s="9" t="s">
        <v>75</v>
      </c>
      <c r="C349" s="39" t="s">
        <v>319</v>
      </c>
      <c r="D349" s="29"/>
      <c r="E349" s="44" t="s">
        <v>194</v>
      </c>
      <c r="F349" s="109">
        <f aca="true" t="shared" si="56" ref="F349:H350">F350</f>
        <v>90</v>
      </c>
      <c r="G349" s="109">
        <f t="shared" si="56"/>
        <v>80</v>
      </c>
      <c r="H349" s="109">
        <f t="shared" si="56"/>
        <v>80</v>
      </c>
    </row>
    <row r="350" spans="1:8" s="4" customFormat="1" ht="33.75">
      <c r="A350" s="9" t="s">
        <v>24</v>
      </c>
      <c r="B350" s="9" t="s">
        <v>75</v>
      </c>
      <c r="C350" s="39" t="s">
        <v>320</v>
      </c>
      <c r="D350" s="19"/>
      <c r="E350" s="32" t="s">
        <v>195</v>
      </c>
      <c r="F350" s="109">
        <f t="shared" si="56"/>
        <v>90</v>
      </c>
      <c r="G350" s="109">
        <f t="shared" si="56"/>
        <v>80</v>
      </c>
      <c r="H350" s="109">
        <f t="shared" si="56"/>
        <v>80</v>
      </c>
    </row>
    <row r="351" spans="1:8" s="4" customFormat="1" ht="12.75">
      <c r="A351" s="9" t="s">
        <v>24</v>
      </c>
      <c r="B351" s="9" t="s">
        <v>75</v>
      </c>
      <c r="C351" s="39" t="s">
        <v>321</v>
      </c>
      <c r="D351" s="19"/>
      <c r="E351" s="31" t="s">
        <v>398</v>
      </c>
      <c r="F351" s="109">
        <f>F352+F354+F356</f>
        <v>90</v>
      </c>
      <c r="G351" s="109">
        <f>G352+G354+G356</f>
        <v>80</v>
      </c>
      <c r="H351" s="109">
        <f>H352+H354+H356</f>
        <v>80</v>
      </c>
    </row>
    <row r="352" spans="1:8" s="4" customFormat="1" ht="22.5">
      <c r="A352" s="9" t="s">
        <v>24</v>
      </c>
      <c r="B352" s="9" t="s">
        <v>75</v>
      </c>
      <c r="C352" s="39" t="s">
        <v>322</v>
      </c>
      <c r="D352" s="19"/>
      <c r="E352" s="32" t="s">
        <v>250</v>
      </c>
      <c r="F352" s="109">
        <f>F353</f>
        <v>50</v>
      </c>
      <c r="G352" s="109">
        <f>G353</f>
        <v>70</v>
      </c>
      <c r="H352" s="109">
        <f>H353</f>
        <v>70</v>
      </c>
    </row>
    <row r="353" spans="1:8" s="4" customFormat="1" ht="22.5">
      <c r="A353" s="9" t="s">
        <v>24</v>
      </c>
      <c r="B353" s="9" t="s">
        <v>75</v>
      </c>
      <c r="C353" s="39" t="s">
        <v>322</v>
      </c>
      <c r="D353" s="9" t="s">
        <v>105</v>
      </c>
      <c r="E353" s="32" t="s">
        <v>598</v>
      </c>
      <c r="F353" s="109">
        <v>50</v>
      </c>
      <c r="G353" s="109">
        <v>70</v>
      </c>
      <c r="H353" s="109">
        <v>70</v>
      </c>
    </row>
    <row r="354" spans="1:8" s="4" customFormat="1" ht="33.75">
      <c r="A354" s="9" t="s">
        <v>24</v>
      </c>
      <c r="B354" s="9" t="s">
        <v>75</v>
      </c>
      <c r="C354" s="39" t="s">
        <v>323</v>
      </c>
      <c r="D354" s="19"/>
      <c r="E354" s="32" t="s">
        <v>558</v>
      </c>
      <c r="F354" s="109">
        <f>F355</f>
        <v>0</v>
      </c>
      <c r="G354" s="109">
        <f>G355</f>
        <v>10</v>
      </c>
      <c r="H354" s="109">
        <f>H355</f>
        <v>10</v>
      </c>
    </row>
    <row r="355" spans="1:8" s="4" customFormat="1" ht="22.5">
      <c r="A355" s="9" t="s">
        <v>24</v>
      </c>
      <c r="B355" s="9" t="s">
        <v>75</v>
      </c>
      <c r="C355" s="39" t="s">
        <v>323</v>
      </c>
      <c r="D355" s="9" t="s">
        <v>105</v>
      </c>
      <c r="E355" s="32" t="s">
        <v>598</v>
      </c>
      <c r="F355" s="109">
        <f>10-10</f>
        <v>0</v>
      </c>
      <c r="G355" s="109">
        <v>10</v>
      </c>
      <c r="H355" s="109">
        <v>10</v>
      </c>
    </row>
    <row r="356" spans="1:8" s="4" customFormat="1" ht="12.75">
      <c r="A356" s="9" t="s">
        <v>24</v>
      </c>
      <c r="B356" s="9" t="s">
        <v>75</v>
      </c>
      <c r="C356" s="39" t="s">
        <v>938</v>
      </c>
      <c r="D356" s="9"/>
      <c r="E356" s="32" t="s">
        <v>939</v>
      </c>
      <c r="F356" s="109">
        <f>F357</f>
        <v>40</v>
      </c>
      <c r="G356" s="109">
        <f>G357</f>
        <v>0</v>
      </c>
      <c r="H356" s="109">
        <f>H357</f>
        <v>0</v>
      </c>
    </row>
    <row r="357" spans="1:8" s="4" customFormat="1" ht="22.5">
      <c r="A357" s="9" t="s">
        <v>24</v>
      </c>
      <c r="B357" s="9" t="s">
        <v>75</v>
      </c>
      <c r="C357" s="39" t="s">
        <v>938</v>
      </c>
      <c r="D357" s="9" t="s">
        <v>105</v>
      </c>
      <c r="E357" s="32" t="s">
        <v>598</v>
      </c>
      <c r="F357" s="109">
        <v>40</v>
      </c>
      <c r="G357" s="109">
        <v>0</v>
      </c>
      <c r="H357" s="109">
        <v>0</v>
      </c>
    </row>
    <row r="358" spans="1:8" s="4" customFormat="1" ht="33.75">
      <c r="A358" s="16" t="s">
        <v>25</v>
      </c>
      <c r="B358" s="16"/>
      <c r="C358" s="37"/>
      <c r="D358" s="16"/>
      <c r="E358" s="30" t="s">
        <v>88</v>
      </c>
      <c r="F358" s="103">
        <f>F359+F374+F414+F524+F512</f>
        <v>44344.55</v>
      </c>
      <c r="G358" s="103">
        <f>G359+G374+G414+G524+G512</f>
        <v>37938</v>
      </c>
      <c r="H358" s="103">
        <f>H359+H374+H414+H524+H512</f>
        <v>37416.2</v>
      </c>
    </row>
    <row r="359" spans="1:8" s="4" customFormat="1" ht="12.75">
      <c r="A359" s="16" t="s">
        <v>25</v>
      </c>
      <c r="B359" s="16" t="s">
        <v>580</v>
      </c>
      <c r="C359" s="37"/>
      <c r="D359" s="16"/>
      <c r="E359" s="30" t="s">
        <v>67</v>
      </c>
      <c r="F359" s="103">
        <f>F360</f>
        <v>30</v>
      </c>
      <c r="G359" s="103">
        <f aca="true" t="shared" si="57" ref="G359:H361">G360</f>
        <v>30</v>
      </c>
      <c r="H359" s="103">
        <f t="shared" si="57"/>
        <v>30</v>
      </c>
    </row>
    <row r="360" spans="1:8" ht="12.75">
      <c r="A360" s="9" t="s">
        <v>25</v>
      </c>
      <c r="B360" s="16" t="s">
        <v>71</v>
      </c>
      <c r="C360" s="37"/>
      <c r="D360" s="16"/>
      <c r="E360" s="30" t="s">
        <v>10</v>
      </c>
      <c r="F360" s="105">
        <f>F361</f>
        <v>30</v>
      </c>
      <c r="G360" s="105">
        <f t="shared" si="57"/>
        <v>30</v>
      </c>
      <c r="H360" s="105">
        <f t="shared" si="57"/>
        <v>30</v>
      </c>
    </row>
    <row r="361" spans="1:8" ht="22.5">
      <c r="A361" s="9" t="s">
        <v>25</v>
      </c>
      <c r="B361" s="9" t="s">
        <v>71</v>
      </c>
      <c r="C361" s="39" t="s">
        <v>478</v>
      </c>
      <c r="D361" s="9"/>
      <c r="E361" s="32" t="s">
        <v>42</v>
      </c>
      <c r="F361" s="105">
        <f>F362</f>
        <v>30</v>
      </c>
      <c r="G361" s="105">
        <f t="shared" si="57"/>
        <v>30</v>
      </c>
      <c r="H361" s="105">
        <f t="shared" si="57"/>
        <v>30</v>
      </c>
    </row>
    <row r="362" spans="1:8" s="8" customFormat="1" ht="12.75">
      <c r="A362" s="9" t="s">
        <v>25</v>
      </c>
      <c r="B362" s="9" t="s">
        <v>71</v>
      </c>
      <c r="C362" s="40" t="s">
        <v>324</v>
      </c>
      <c r="D362" s="17"/>
      <c r="E362" s="31" t="s">
        <v>180</v>
      </c>
      <c r="F362" s="105">
        <f>F363+F370</f>
        <v>30</v>
      </c>
      <c r="G362" s="105">
        <f>G363+G370</f>
        <v>30</v>
      </c>
      <c r="H362" s="105">
        <f>H363+H370</f>
        <v>30</v>
      </c>
    </row>
    <row r="363" spans="1:8" ht="22.5">
      <c r="A363" s="9" t="s">
        <v>25</v>
      </c>
      <c r="B363" s="9" t="s">
        <v>71</v>
      </c>
      <c r="C363" s="40" t="s">
        <v>325</v>
      </c>
      <c r="D363" s="17"/>
      <c r="E363" s="32" t="s">
        <v>334</v>
      </c>
      <c r="F363" s="105">
        <f>F364</f>
        <v>15</v>
      </c>
      <c r="G363" s="105">
        <f>G364</f>
        <v>15</v>
      </c>
      <c r="H363" s="105">
        <f>H364</f>
        <v>15</v>
      </c>
    </row>
    <row r="364" spans="1:8" ht="12.75">
      <c r="A364" s="9" t="s">
        <v>25</v>
      </c>
      <c r="B364" s="9" t="s">
        <v>71</v>
      </c>
      <c r="C364" s="40" t="s">
        <v>326</v>
      </c>
      <c r="D364" s="17"/>
      <c r="E364" s="31" t="s">
        <v>398</v>
      </c>
      <c r="F364" s="105">
        <f>F365+F367</f>
        <v>15</v>
      </c>
      <c r="G364" s="105">
        <f>G365+G367</f>
        <v>15</v>
      </c>
      <c r="H364" s="105">
        <f>H365+H367</f>
        <v>15</v>
      </c>
    </row>
    <row r="365" spans="1:8" ht="12.75">
      <c r="A365" s="9" t="s">
        <v>25</v>
      </c>
      <c r="B365" s="9" t="s">
        <v>71</v>
      </c>
      <c r="C365" s="40" t="s">
        <v>327</v>
      </c>
      <c r="D365" s="17"/>
      <c r="E365" s="32" t="s">
        <v>335</v>
      </c>
      <c r="F365" s="105">
        <f>F366</f>
        <v>15</v>
      </c>
      <c r="G365" s="105">
        <f>G366</f>
        <v>15</v>
      </c>
      <c r="H365" s="105">
        <f>H366</f>
        <v>15</v>
      </c>
    </row>
    <row r="366" spans="1:8" ht="21.75" customHeight="1">
      <c r="A366" s="9" t="s">
        <v>25</v>
      </c>
      <c r="B366" s="9" t="s">
        <v>71</v>
      </c>
      <c r="C366" s="40" t="s">
        <v>327</v>
      </c>
      <c r="D366" s="9" t="s">
        <v>105</v>
      </c>
      <c r="E366" s="32" t="s">
        <v>598</v>
      </c>
      <c r="F366" s="105">
        <v>15</v>
      </c>
      <c r="G366" s="105">
        <v>15</v>
      </c>
      <c r="H366" s="105">
        <v>15</v>
      </c>
    </row>
    <row r="367" spans="1:8" ht="22.5" hidden="1">
      <c r="A367" s="9" t="s">
        <v>25</v>
      </c>
      <c r="B367" s="9" t="s">
        <v>71</v>
      </c>
      <c r="C367" s="40" t="s">
        <v>328</v>
      </c>
      <c r="D367" s="17"/>
      <c r="E367" s="32" t="s">
        <v>336</v>
      </c>
      <c r="F367" s="105">
        <f aca="true" t="shared" si="58" ref="F367:H368">F368</f>
        <v>0</v>
      </c>
      <c r="G367" s="105">
        <f t="shared" si="58"/>
        <v>0</v>
      </c>
      <c r="H367" s="105">
        <f t="shared" si="58"/>
        <v>0</v>
      </c>
    </row>
    <row r="368" spans="1:8" ht="12.75" hidden="1">
      <c r="A368" s="9" t="s">
        <v>25</v>
      </c>
      <c r="B368" s="9" t="s">
        <v>71</v>
      </c>
      <c r="C368" s="40" t="s">
        <v>329</v>
      </c>
      <c r="D368" s="17"/>
      <c r="E368" s="32" t="s">
        <v>304</v>
      </c>
      <c r="F368" s="105">
        <f t="shared" si="58"/>
        <v>0</v>
      </c>
      <c r="G368" s="105">
        <f t="shared" si="58"/>
        <v>0</v>
      </c>
      <c r="H368" s="105">
        <f t="shared" si="58"/>
        <v>0</v>
      </c>
    </row>
    <row r="369" spans="1:8" ht="22.5" hidden="1">
      <c r="A369" s="9" t="s">
        <v>25</v>
      </c>
      <c r="B369" s="9" t="s">
        <v>71</v>
      </c>
      <c r="C369" s="40" t="s">
        <v>329</v>
      </c>
      <c r="D369" s="9" t="s">
        <v>105</v>
      </c>
      <c r="E369" s="32" t="s">
        <v>106</v>
      </c>
      <c r="F369" s="105">
        <v>0</v>
      </c>
      <c r="G369" s="105"/>
      <c r="H369" s="105"/>
    </row>
    <row r="370" spans="1:8" ht="22.5">
      <c r="A370" s="9" t="s">
        <v>25</v>
      </c>
      <c r="B370" s="9" t="s">
        <v>71</v>
      </c>
      <c r="C370" s="40" t="s">
        <v>261</v>
      </c>
      <c r="D370" s="17"/>
      <c r="E370" s="32" t="s">
        <v>337</v>
      </c>
      <c r="F370" s="105">
        <f>F371</f>
        <v>15</v>
      </c>
      <c r="G370" s="105">
        <f aca="true" t="shared" si="59" ref="G370:H372">G371</f>
        <v>15</v>
      </c>
      <c r="H370" s="105">
        <f t="shared" si="59"/>
        <v>15</v>
      </c>
    </row>
    <row r="371" spans="1:8" ht="12.75">
      <c r="A371" s="9" t="s">
        <v>25</v>
      </c>
      <c r="B371" s="9" t="s">
        <v>71</v>
      </c>
      <c r="C371" s="40" t="s">
        <v>262</v>
      </c>
      <c r="D371" s="17"/>
      <c r="E371" s="31" t="s">
        <v>398</v>
      </c>
      <c r="F371" s="105">
        <f>F372</f>
        <v>15</v>
      </c>
      <c r="G371" s="105">
        <f t="shared" si="59"/>
        <v>15</v>
      </c>
      <c r="H371" s="105">
        <f t="shared" si="59"/>
        <v>15</v>
      </c>
    </row>
    <row r="372" spans="1:8" ht="12.75">
      <c r="A372" s="9" t="s">
        <v>25</v>
      </c>
      <c r="B372" s="9" t="s">
        <v>71</v>
      </c>
      <c r="C372" s="40" t="s">
        <v>599</v>
      </c>
      <c r="D372" s="17"/>
      <c r="E372" s="32" t="s">
        <v>375</v>
      </c>
      <c r="F372" s="105">
        <f>F373</f>
        <v>15</v>
      </c>
      <c r="G372" s="105">
        <f t="shared" si="59"/>
        <v>15</v>
      </c>
      <c r="H372" s="105">
        <f t="shared" si="59"/>
        <v>15</v>
      </c>
    </row>
    <row r="373" spans="1:8" ht="22.5">
      <c r="A373" s="9" t="s">
        <v>25</v>
      </c>
      <c r="B373" s="9" t="s">
        <v>71</v>
      </c>
      <c r="C373" s="40" t="s">
        <v>599</v>
      </c>
      <c r="D373" s="9" t="s">
        <v>105</v>
      </c>
      <c r="E373" s="32" t="s">
        <v>598</v>
      </c>
      <c r="F373" s="105">
        <v>15</v>
      </c>
      <c r="G373" s="105">
        <v>15</v>
      </c>
      <c r="H373" s="105">
        <v>15</v>
      </c>
    </row>
    <row r="374" spans="1:8" ht="12.75">
      <c r="A374" s="16" t="s">
        <v>25</v>
      </c>
      <c r="B374" s="16" t="s">
        <v>11</v>
      </c>
      <c r="C374" s="37"/>
      <c r="D374" s="16"/>
      <c r="E374" s="30" t="s">
        <v>12</v>
      </c>
      <c r="F374" s="103">
        <f>F375+F391</f>
        <v>3390.15</v>
      </c>
      <c r="G374" s="103">
        <f>G375+G391</f>
        <v>2729.3</v>
      </c>
      <c r="H374" s="103">
        <f>H375+H391</f>
        <v>2779.3</v>
      </c>
    </row>
    <row r="375" spans="1:8" ht="12.75">
      <c r="A375" s="16" t="s">
        <v>25</v>
      </c>
      <c r="B375" s="16" t="s">
        <v>591</v>
      </c>
      <c r="C375" s="37"/>
      <c r="D375" s="16"/>
      <c r="E375" s="33" t="s">
        <v>592</v>
      </c>
      <c r="F375" s="103">
        <f aca="true" t="shared" si="60" ref="F375:H377">F376</f>
        <v>3190.15</v>
      </c>
      <c r="G375" s="103">
        <f t="shared" si="60"/>
        <v>2579.3</v>
      </c>
      <c r="H375" s="103">
        <f t="shared" si="60"/>
        <v>2579.3</v>
      </c>
    </row>
    <row r="376" spans="1:8" ht="22.5">
      <c r="A376" s="9" t="s">
        <v>25</v>
      </c>
      <c r="B376" s="9" t="s">
        <v>591</v>
      </c>
      <c r="C376" s="39" t="s">
        <v>263</v>
      </c>
      <c r="D376" s="9"/>
      <c r="E376" s="32" t="s">
        <v>46</v>
      </c>
      <c r="F376" s="105">
        <f t="shared" si="60"/>
        <v>3190.15</v>
      </c>
      <c r="G376" s="105">
        <f t="shared" si="60"/>
        <v>2579.3</v>
      </c>
      <c r="H376" s="105">
        <f t="shared" si="60"/>
        <v>2579.3</v>
      </c>
    </row>
    <row r="377" spans="1:8" s="5" customFormat="1" ht="12.75">
      <c r="A377" s="9" t="s">
        <v>25</v>
      </c>
      <c r="B377" s="9" t="s">
        <v>591</v>
      </c>
      <c r="C377" s="39" t="s">
        <v>264</v>
      </c>
      <c r="D377" s="9"/>
      <c r="E377" s="32" t="s">
        <v>545</v>
      </c>
      <c r="F377" s="105">
        <f t="shared" si="60"/>
        <v>3190.15</v>
      </c>
      <c r="G377" s="105">
        <f t="shared" si="60"/>
        <v>2579.3</v>
      </c>
      <c r="H377" s="105">
        <f t="shared" si="60"/>
        <v>2579.3</v>
      </c>
    </row>
    <row r="378" spans="1:8" s="5" customFormat="1" ht="12.75">
      <c r="A378" s="9" t="s">
        <v>25</v>
      </c>
      <c r="B378" s="9" t="s">
        <v>591</v>
      </c>
      <c r="C378" s="39" t="s">
        <v>265</v>
      </c>
      <c r="D378" s="9"/>
      <c r="E378" s="32" t="s">
        <v>545</v>
      </c>
      <c r="F378" s="108">
        <f>F379+F388</f>
        <v>3190.15</v>
      </c>
      <c r="G378" s="108">
        <f>G379+G388</f>
        <v>2579.3</v>
      </c>
      <c r="H378" s="108">
        <f>H379+H388</f>
        <v>2579.3</v>
      </c>
    </row>
    <row r="379" spans="1:8" s="5" customFormat="1" ht="12.75">
      <c r="A379" s="9" t="s">
        <v>25</v>
      </c>
      <c r="B379" s="9" t="s">
        <v>591</v>
      </c>
      <c r="C379" s="39" t="s">
        <v>266</v>
      </c>
      <c r="D379" s="9"/>
      <c r="E379" s="31" t="s">
        <v>398</v>
      </c>
      <c r="F379" s="108">
        <f>F380+F382+F385</f>
        <v>2579.3</v>
      </c>
      <c r="G379" s="108">
        <f>G380+G382+G385</f>
        <v>2579.3</v>
      </c>
      <c r="H379" s="108">
        <f>H380+H382+H385</f>
        <v>2579.3</v>
      </c>
    </row>
    <row r="380" spans="1:8" ht="22.5">
      <c r="A380" s="9" t="s">
        <v>25</v>
      </c>
      <c r="B380" s="9" t="s">
        <v>591</v>
      </c>
      <c r="C380" s="39" t="s">
        <v>267</v>
      </c>
      <c r="D380" s="9"/>
      <c r="E380" s="32" t="s">
        <v>536</v>
      </c>
      <c r="F380" s="108">
        <f>F381</f>
        <v>2518.3</v>
      </c>
      <c r="G380" s="108">
        <f>G381</f>
        <v>2579.3</v>
      </c>
      <c r="H380" s="108">
        <f>H381</f>
        <v>2579.3</v>
      </c>
    </row>
    <row r="381" spans="1:8" ht="25.5" customHeight="1">
      <c r="A381" s="9" t="s">
        <v>25</v>
      </c>
      <c r="B381" s="9" t="s">
        <v>591</v>
      </c>
      <c r="C381" s="39" t="s">
        <v>267</v>
      </c>
      <c r="D381" s="9" t="s">
        <v>151</v>
      </c>
      <c r="E381" s="32" t="s">
        <v>508</v>
      </c>
      <c r="F381" s="108">
        <f>2579.3-39-22</f>
        <v>2518.3</v>
      </c>
      <c r="G381" s="108">
        <v>2579.3</v>
      </c>
      <c r="H381" s="108">
        <v>2579.3</v>
      </c>
    </row>
    <row r="382" spans="1:8" ht="22.5" hidden="1">
      <c r="A382" s="9" t="s">
        <v>25</v>
      </c>
      <c r="B382" s="9" t="s">
        <v>591</v>
      </c>
      <c r="C382" s="39" t="s">
        <v>378</v>
      </c>
      <c r="D382" s="9"/>
      <c r="E382" s="34" t="s">
        <v>61</v>
      </c>
      <c r="F382" s="108">
        <f aca="true" t="shared" si="61" ref="F382:H383">F383</f>
        <v>0</v>
      </c>
      <c r="G382" s="108">
        <f t="shared" si="61"/>
        <v>0</v>
      </c>
      <c r="H382" s="108">
        <f t="shared" si="61"/>
        <v>0</v>
      </c>
    </row>
    <row r="383" spans="1:8" ht="12.75" hidden="1">
      <c r="A383" s="9" t="s">
        <v>25</v>
      </c>
      <c r="B383" s="9" t="s">
        <v>591</v>
      </c>
      <c r="C383" s="39" t="s">
        <v>379</v>
      </c>
      <c r="D383" s="9"/>
      <c r="E383" s="32" t="s">
        <v>244</v>
      </c>
      <c r="F383" s="108">
        <f t="shared" si="61"/>
        <v>0</v>
      </c>
      <c r="G383" s="108">
        <f t="shared" si="61"/>
        <v>0</v>
      </c>
      <c r="H383" s="108">
        <f t="shared" si="61"/>
        <v>0</v>
      </c>
    </row>
    <row r="384" spans="1:8" ht="22.5" hidden="1">
      <c r="A384" s="9" t="s">
        <v>25</v>
      </c>
      <c r="B384" s="9" t="s">
        <v>591</v>
      </c>
      <c r="C384" s="39" t="s">
        <v>379</v>
      </c>
      <c r="D384" s="9" t="s">
        <v>151</v>
      </c>
      <c r="E384" s="32" t="s">
        <v>508</v>
      </c>
      <c r="F384" s="108"/>
      <c r="G384" s="108"/>
      <c r="H384" s="108"/>
    </row>
    <row r="385" spans="1:8" ht="33.75">
      <c r="A385" s="9" t="s">
        <v>25</v>
      </c>
      <c r="B385" s="9" t="s">
        <v>591</v>
      </c>
      <c r="C385" s="39" t="s">
        <v>859</v>
      </c>
      <c r="D385" s="9"/>
      <c r="E385" s="32" t="s">
        <v>454</v>
      </c>
      <c r="F385" s="108">
        <f aca="true" t="shared" si="62" ref="F385:H386">F386</f>
        <v>61</v>
      </c>
      <c r="G385" s="108">
        <f t="shared" si="62"/>
        <v>0</v>
      </c>
      <c r="H385" s="108">
        <f t="shared" si="62"/>
        <v>0</v>
      </c>
    </row>
    <row r="386" spans="1:8" ht="33.75">
      <c r="A386" s="9" t="s">
        <v>25</v>
      </c>
      <c r="B386" s="9" t="s">
        <v>591</v>
      </c>
      <c r="C386" s="39" t="s">
        <v>858</v>
      </c>
      <c r="D386" s="9"/>
      <c r="E386" s="32" t="s">
        <v>860</v>
      </c>
      <c r="F386" s="108">
        <f t="shared" si="62"/>
        <v>61</v>
      </c>
      <c r="G386" s="108">
        <f t="shared" si="62"/>
        <v>0</v>
      </c>
      <c r="H386" s="108">
        <f t="shared" si="62"/>
        <v>0</v>
      </c>
    </row>
    <row r="387" spans="1:8" ht="22.5">
      <c r="A387" s="9" t="s">
        <v>25</v>
      </c>
      <c r="B387" s="9" t="s">
        <v>591</v>
      </c>
      <c r="C387" s="39" t="s">
        <v>858</v>
      </c>
      <c r="D387" s="9" t="s">
        <v>151</v>
      </c>
      <c r="E387" s="32" t="s">
        <v>508</v>
      </c>
      <c r="F387" s="108">
        <f>39+22</f>
        <v>61</v>
      </c>
      <c r="G387" s="108">
        <v>0</v>
      </c>
      <c r="H387" s="108">
        <v>0</v>
      </c>
    </row>
    <row r="388" spans="1:8" ht="22.5">
      <c r="A388" s="9" t="s">
        <v>25</v>
      </c>
      <c r="B388" s="9" t="s">
        <v>591</v>
      </c>
      <c r="C388" s="39" t="s">
        <v>861</v>
      </c>
      <c r="D388" s="9"/>
      <c r="E388" s="31" t="s">
        <v>409</v>
      </c>
      <c r="F388" s="108">
        <f aca="true" t="shared" si="63" ref="F388:H389">F389</f>
        <v>610.85</v>
      </c>
      <c r="G388" s="108">
        <f t="shared" si="63"/>
        <v>0</v>
      </c>
      <c r="H388" s="108">
        <f t="shared" si="63"/>
        <v>0</v>
      </c>
    </row>
    <row r="389" spans="1:8" ht="33.75">
      <c r="A389" s="9" t="s">
        <v>25</v>
      </c>
      <c r="B389" s="9" t="s">
        <v>591</v>
      </c>
      <c r="C389" s="39" t="s">
        <v>862</v>
      </c>
      <c r="D389" s="9"/>
      <c r="E389" s="32" t="s">
        <v>863</v>
      </c>
      <c r="F389" s="108">
        <f t="shared" si="63"/>
        <v>610.85</v>
      </c>
      <c r="G389" s="108">
        <f t="shared" si="63"/>
        <v>0</v>
      </c>
      <c r="H389" s="108">
        <f t="shared" si="63"/>
        <v>0</v>
      </c>
    </row>
    <row r="390" spans="1:8" ht="22.5">
      <c r="A390" s="9" t="s">
        <v>25</v>
      </c>
      <c r="B390" s="9" t="s">
        <v>591</v>
      </c>
      <c r="C390" s="39" t="s">
        <v>862</v>
      </c>
      <c r="D390" s="9" t="s">
        <v>151</v>
      </c>
      <c r="E390" s="32" t="s">
        <v>508</v>
      </c>
      <c r="F390" s="108">
        <f>389.55+221.3</f>
        <v>610.85</v>
      </c>
      <c r="G390" s="108">
        <v>0</v>
      </c>
      <c r="H390" s="108">
        <v>0</v>
      </c>
    </row>
    <row r="391" spans="1:8" ht="12.75">
      <c r="A391" s="9" t="s">
        <v>25</v>
      </c>
      <c r="B391" s="9" t="s">
        <v>13</v>
      </c>
      <c r="C391" s="37"/>
      <c r="D391" s="16"/>
      <c r="E391" s="30" t="s">
        <v>29</v>
      </c>
      <c r="F391" s="119">
        <f>F392</f>
        <v>200</v>
      </c>
      <c r="G391" s="119">
        <f>G392</f>
        <v>150</v>
      </c>
      <c r="H391" s="119">
        <f>H392</f>
        <v>200</v>
      </c>
    </row>
    <row r="392" spans="1:8" ht="22.5">
      <c r="A392" s="9" t="s">
        <v>25</v>
      </c>
      <c r="B392" s="9" t="s">
        <v>13</v>
      </c>
      <c r="C392" s="39" t="s">
        <v>478</v>
      </c>
      <c r="D392" s="9"/>
      <c r="E392" s="32" t="s">
        <v>51</v>
      </c>
      <c r="F392" s="108">
        <f>F393+F398</f>
        <v>200</v>
      </c>
      <c r="G392" s="108">
        <f>G393+G398</f>
        <v>150</v>
      </c>
      <c r="H392" s="108">
        <f>H393+H398</f>
        <v>200</v>
      </c>
    </row>
    <row r="393" spans="1:8" ht="12.75">
      <c r="A393" s="9" t="s">
        <v>25</v>
      </c>
      <c r="B393" s="9" t="s">
        <v>13</v>
      </c>
      <c r="C393" s="39" t="s">
        <v>268</v>
      </c>
      <c r="D393" s="9"/>
      <c r="E393" s="44" t="s">
        <v>552</v>
      </c>
      <c r="F393" s="108">
        <f>F394</f>
        <v>30</v>
      </c>
      <c r="G393" s="108">
        <f aca="true" t="shared" si="64" ref="G393:H396">G394</f>
        <v>20</v>
      </c>
      <c r="H393" s="108">
        <f t="shared" si="64"/>
        <v>30</v>
      </c>
    </row>
    <row r="394" spans="1:8" ht="22.5">
      <c r="A394" s="9" t="s">
        <v>25</v>
      </c>
      <c r="B394" s="9" t="s">
        <v>13</v>
      </c>
      <c r="C394" s="39" t="s">
        <v>269</v>
      </c>
      <c r="D394" s="9"/>
      <c r="E394" s="32" t="s">
        <v>259</v>
      </c>
      <c r="F394" s="108">
        <f>F395</f>
        <v>30</v>
      </c>
      <c r="G394" s="108">
        <f t="shared" si="64"/>
        <v>20</v>
      </c>
      <c r="H394" s="108">
        <f t="shared" si="64"/>
        <v>30</v>
      </c>
    </row>
    <row r="395" spans="1:8" ht="12.75">
      <c r="A395" s="9" t="s">
        <v>25</v>
      </c>
      <c r="B395" s="9" t="s">
        <v>13</v>
      </c>
      <c r="C395" s="39" t="s">
        <v>270</v>
      </c>
      <c r="D395" s="9"/>
      <c r="E395" s="31" t="s">
        <v>398</v>
      </c>
      <c r="F395" s="108">
        <f>F396</f>
        <v>30</v>
      </c>
      <c r="G395" s="108">
        <f t="shared" si="64"/>
        <v>20</v>
      </c>
      <c r="H395" s="108">
        <f t="shared" si="64"/>
        <v>30</v>
      </c>
    </row>
    <row r="396" spans="1:8" ht="33.75">
      <c r="A396" s="9" t="s">
        <v>25</v>
      </c>
      <c r="B396" s="9" t="s">
        <v>13</v>
      </c>
      <c r="C396" s="39" t="s">
        <v>271</v>
      </c>
      <c r="D396" s="9"/>
      <c r="E396" s="32" t="s">
        <v>260</v>
      </c>
      <c r="F396" s="108">
        <f>F397</f>
        <v>30</v>
      </c>
      <c r="G396" s="108">
        <f t="shared" si="64"/>
        <v>20</v>
      </c>
      <c r="H396" s="108">
        <f t="shared" si="64"/>
        <v>30</v>
      </c>
    </row>
    <row r="397" spans="1:8" ht="22.5">
      <c r="A397" s="9" t="s">
        <v>25</v>
      </c>
      <c r="B397" s="9" t="s">
        <v>13</v>
      </c>
      <c r="C397" s="39" t="s">
        <v>271</v>
      </c>
      <c r="D397" s="9" t="s">
        <v>105</v>
      </c>
      <c r="E397" s="32" t="s">
        <v>598</v>
      </c>
      <c r="F397" s="108">
        <v>30</v>
      </c>
      <c r="G397" s="108">
        <v>20</v>
      </c>
      <c r="H397" s="108">
        <v>30</v>
      </c>
    </row>
    <row r="398" spans="1:8" ht="33.75">
      <c r="A398" s="9" t="s">
        <v>25</v>
      </c>
      <c r="B398" s="9" t="s">
        <v>13</v>
      </c>
      <c r="C398" s="39" t="s">
        <v>272</v>
      </c>
      <c r="D398" s="9"/>
      <c r="E398" s="44" t="s">
        <v>274</v>
      </c>
      <c r="F398" s="108">
        <f>F399+F403+F410</f>
        <v>170</v>
      </c>
      <c r="G398" s="108">
        <f>G399+G403+G410</f>
        <v>130</v>
      </c>
      <c r="H398" s="108">
        <f>H399+H403+H410</f>
        <v>170</v>
      </c>
    </row>
    <row r="399" spans="1:8" ht="22.5">
      <c r="A399" s="9" t="s">
        <v>25</v>
      </c>
      <c r="B399" s="9" t="s">
        <v>13</v>
      </c>
      <c r="C399" s="39" t="s">
        <v>273</v>
      </c>
      <c r="D399" s="9"/>
      <c r="E399" s="32" t="s">
        <v>275</v>
      </c>
      <c r="F399" s="108">
        <f>F400</f>
        <v>90</v>
      </c>
      <c r="G399" s="108">
        <f aca="true" t="shared" si="65" ref="G399:H401">G400</f>
        <v>70</v>
      </c>
      <c r="H399" s="108">
        <f t="shared" si="65"/>
        <v>90</v>
      </c>
    </row>
    <row r="400" spans="1:8" ht="12.75">
      <c r="A400" s="9" t="s">
        <v>25</v>
      </c>
      <c r="B400" s="9" t="s">
        <v>13</v>
      </c>
      <c r="C400" s="39" t="s">
        <v>200</v>
      </c>
      <c r="D400" s="9"/>
      <c r="E400" s="31" t="s">
        <v>398</v>
      </c>
      <c r="F400" s="108">
        <f>F401</f>
        <v>90</v>
      </c>
      <c r="G400" s="108">
        <f t="shared" si="65"/>
        <v>70</v>
      </c>
      <c r="H400" s="108">
        <f t="shared" si="65"/>
        <v>90</v>
      </c>
    </row>
    <row r="401" spans="1:8" ht="33.75">
      <c r="A401" s="9" t="s">
        <v>25</v>
      </c>
      <c r="B401" s="9" t="s">
        <v>13</v>
      </c>
      <c r="C401" s="39" t="s">
        <v>201</v>
      </c>
      <c r="D401" s="9"/>
      <c r="E401" s="32" t="s">
        <v>276</v>
      </c>
      <c r="F401" s="108">
        <f>F402</f>
        <v>90</v>
      </c>
      <c r="G401" s="108">
        <f t="shared" si="65"/>
        <v>70</v>
      </c>
      <c r="H401" s="108">
        <f t="shared" si="65"/>
        <v>90</v>
      </c>
    </row>
    <row r="402" spans="1:8" ht="22.5">
      <c r="A402" s="9" t="s">
        <v>25</v>
      </c>
      <c r="B402" s="9" t="s">
        <v>13</v>
      </c>
      <c r="C402" s="39" t="s">
        <v>201</v>
      </c>
      <c r="D402" s="9" t="s">
        <v>105</v>
      </c>
      <c r="E402" s="32" t="s">
        <v>598</v>
      </c>
      <c r="F402" s="108">
        <v>90</v>
      </c>
      <c r="G402" s="108">
        <v>70</v>
      </c>
      <c r="H402" s="108">
        <v>90</v>
      </c>
    </row>
    <row r="403" spans="1:8" ht="12.75">
      <c r="A403" s="9" t="s">
        <v>25</v>
      </c>
      <c r="B403" s="9" t="s">
        <v>13</v>
      </c>
      <c r="C403" s="39" t="s">
        <v>202</v>
      </c>
      <c r="D403" s="9"/>
      <c r="E403" s="32" t="s">
        <v>277</v>
      </c>
      <c r="F403" s="108">
        <f>F404</f>
        <v>40</v>
      </c>
      <c r="G403" s="108">
        <f>G404</f>
        <v>30</v>
      </c>
      <c r="H403" s="108">
        <f>H404</f>
        <v>40</v>
      </c>
    </row>
    <row r="404" spans="1:8" ht="12.75">
      <c r="A404" s="9" t="s">
        <v>25</v>
      </c>
      <c r="B404" s="9" t="s">
        <v>13</v>
      </c>
      <c r="C404" s="39" t="s">
        <v>203</v>
      </c>
      <c r="D404" s="9"/>
      <c r="E404" s="31" t="s">
        <v>398</v>
      </c>
      <c r="F404" s="108">
        <f>F405+F407</f>
        <v>40</v>
      </c>
      <c r="G404" s="108">
        <f>G405+G407</f>
        <v>30</v>
      </c>
      <c r="H404" s="108">
        <f>H405+H407</f>
        <v>40</v>
      </c>
    </row>
    <row r="405" spans="1:8" ht="12.75">
      <c r="A405" s="9" t="s">
        <v>25</v>
      </c>
      <c r="B405" s="9" t="s">
        <v>13</v>
      </c>
      <c r="C405" s="39" t="s">
        <v>204</v>
      </c>
      <c r="D405" s="9"/>
      <c r="E405" s="32" t="s">
        <v>278</v>
      </c>
      <c r="F405" s="108">
        <f>F406</f>
        <v>40</v>
      </c>
      <c r="G405" s="108">
        <f>G406</f>
        <v>30</v>
      </c>
      <c r="H405" s="108">
        <f>H406</f>
        <v>40</v>
      </c>
    </row>
    <row r="406" spans="1:8" ht="22.5">
      <c r="A406" s="9" t="s">
        <v>25</v>
      </c>
      <c r="B406" s="9" t="s">
        <v>13</v>
      </c>
      <c r="C406" s="39" t="s">
        <v>204</v>
      </c>
      <c r="D406" s="9" t="s">
        <v>105</v>
      </c>
      <c r="E406" s="32" t="s">
        <v>598</v>
      </c>
      <c r="F406" s="108">
        <v>40</v>
      </c>
      <c r="G406" s="108">
        <v>30</v>
      </c>
      <c r="H406" s="108">
        <v>40</v>
      </c>
    </row>
    <row r="407" spans="1:8" ht="0.75" customHeight="1" hidden="1">
      <c r="A407" s="122" t="s">
        <v>25</v>
      </c>
      <c r="B407" s="122" t="s">
        <v>13</v>
      </c>
      <c r="C407" s="123" t="s">
        <v>205</v>
      </c>
      <c r="D407" s="122"/>
      <c r="E407" s="124" t="s">
        <v>279</v>
      </c>
      <c r="F407" s="125">
        <f aca="true" t="shared" si="66" ref="F407:H408">F408</f>
        <v>0</v>
      </c>
      <c r="G407" s="108">
        <f t="shared" si="66"/>
        <v>0</v>
      </c>
      <c r="H407" s="108">
        <f t="shared" si="66"/>
        <v>0</v>
      </c>
    </row>
    <row r="408" spans="1:8" ht="12.75" hidden="1">
      <c r="A408" s="122" t="s">
        <v>25</v>
      </c>
      <c r="B408" s="122" t="s">
        <v>13</v>
      </c>
      <c r="C408" s="123" t="s">
        <v>206</v>
      </c>
      <c r="D408" s="122"/>
      <c r="E408" s="124" t="s">
        <v>304</v>
      </c>
      <c r="F408" s="125">
        <f t="shared" si="66"/>
        <v>0</v>
      </c>
      <c r="G408" s="108">
        <f t="shared" si="66"/>
        <v>0</v>
      </c>
      <c r="H408" s="108">
        <f t="shared" si="66"/>
        <v>0</v>
      </c>
    </row>
    <row r="409" spans="1:8" ht="22.5" hidden="1">
      <c r="A409" s="122" t="s">
        <v>25</v>
      </c>
      <c r="B409" s="122" t="s">
        <v>13</v>
      </c>
      <c r="C409" s="123" t="s">
        <v>206</v>
      </c>
      <c r="D409" s="122" t="s">
        <v>105</v>
      </c>
      <c r="E409" s="124" t="s">
        <v>106</v>
      </c>
      <c r="F409" s="125"/>
      <c r="G409" s="108"/>
      <c r="H409" s="108"/>
    </row>
    <row r="410" spans="1:8" ht="22.5">
      <c r="A410" s="9" t="s">
        <v>25</v>
      </c>
      <c r="B410" s="9" t="s">
        <v>13</v>
      </c>
      <c r="C410" s="39" t="s">
        <v>380</v>
      </c>
      <c r="D410" s="9"/>
      <c r="E410" s="32" t="s">
        <v>381</v>
      </c>
      <c r="F410" s="108">
        <f>F411</f>
        <v>40</v>
      </c>
      <c r="G410" s="108">
        <f aca="true" t="shared" si="67" ref="G410:H412">G411</f>
        <v>30</v>
      </c>
      <c r="H410" s="108">
        <f t="shared" si="67"/>
        <v>40</v>
      </c>
    </row>
    <row r="411" spans="1:8" ht="12.75">
      <c r="A411" s="9" t="s">
        <v>25</v>
      </c>
      <c r="B411" s="9" t="s">
        <v>13</v>
      </c>
      <c r="C411" s="39" t="s">
        <v>350</v>
      </c>
      <c r="D411" s="9"/>
      <c r="E411" s="31" t="s">
        <v>398</v>
      </c>
      <c r="F411" s="108">
        <f>F412</f>
        <v>40</v>
      </c>
      <c r="G411" s="108">
        <f t="shared" si="67"/>
        <v>30</v>
      </c>
      <c r="H411" s="108">
        <f t="shared" si="67"/>
        <v>40</v>
      </c>
    </row>
    <row r="412" spans="1:8" ht="12.75">
      <c r="A412" s="9" t="s">
        <v>25</v>
      </c>
      <c r="B412" s="9" t="s">
        <v>13</v>
      </c>
      <c r="C412" s="39" t="s">
        <v>351</v>
      </c>
      <c r="D412" s="9"/>
      <c r="E412" s="32" t="s">
        <v>352</v>
      </c>
      <c r="F412" s="108">
        <f>F413</f>
        <v>40</v>
      </c>
      <c r="G412" s="108">
        <f t="shared" si="67"/>
        <v>30</v>
      </c>
      <c r="H412" s="108">
        <f t="shared" si="67"/>
        <v>40</v>
      </c>
    </row>
    <row r="413" spans="1:8" ht="22.5">
      <c r="A413" s="9" t="s">
        <v>25</v>
      </c>
      <c r="B413" s="9" t="s">
        <v>13</v>
      </c>
      <c r="C413" s="39" t="s">
        <v>351</v>
      </c>
      <c r="D413" s="9" t="s">
        <v>105</v>
      </c>
      <c r="E413" s="32" t="s">
        <v>598</v>
      </c>
      <c r="F413" s="108">
        <v>40</v>
      </c>
      <c r="G413" s="108">
        <v>30</v>
      </c>
      <c r="H413" s="108">
        <v>40</v>
      </c>
    </row>
    <row r="414" spans="1:8" ht="12.75">
      <c r="A414" s="16" t="s">
        <v>25</v>
      </c>
      <c r="B414" s="16" t="s">
        <v>16</v>
      </c>
      <c r="C414" s="37"/>
      <c r="D414" s="16"/>
      <c r="E414" s="30" t="s">
        <v>28</v>
      </c>
      <c r="F414" s="103">
        <f>F415+F493</f>
        <v>36614</v>
      </c>
      <c r="G414" s="103">
        <f>G415+G493</f>
        <v>31124.6</v>
      </c>
      <c r="H414" s="103">
        <f>H415+H493</f>
        <v>30602.8</v>
      </c>
    </row>
    <row r="415" spans="1:8" ht="12.75">
      <c r="A415" s="16" t="s">
        <v>25</v>
      </c>
      <c r="B415" s="16" t="s">
        <v>55</v>
      </c>
      <c r="C415" s="37"/>
      <c r="D415" s="16"/>
      <c r="E415" s="30" t="s">
        <v>56</v>
      </c>
      <c r="F415" s="103">
        <f>F416</f>
        <v>29353.6</v>
      </c>
      <c r="G415" s="103">
        <f>G416</f>
        <v>24099.6</v>
      </c>
      <c r="H415" s="103">
        <f>H416</f>
        <v>23717.8</v>
      </c>
    </row>
    <row r="416" spans="1:8" ht="22.5">
      <c r="A416" s="9" t="s">
        <v>25</v>
      </c>
      <c r="B416" s="9" t="s">
        <v>55</v>
      </c>
      <c r="C416" s="39" t="s">
        <v>263</v>
      </c>
      <c r="D416" s="9"/>
      <c r="E416" s="32" t="s">
        <v>46</v>
      </c>
      <c r="F416" s="105">
        <f>F417+F458+F483</f>
        <v>29353.6</v>
      </c>
      <c r="G416" s="105">
        <f>G417+G458+G483</f>
        <v>24099.6</v>
      </c>
      <c r="H416" s="105">
        <f>H417+H458+H483</f>
        <v>23717.8</v>
      </c>
    </row>
    <row r="417" spans="1:8" s="5" customFormat="1" ht="22.5">
      <c r="A417" s="9" t="s">
        <v>25</v>
      </c>
      <c r="B417" s="9" t="s">
        <v>55</v>
      </c>
      <c r="C417" s="39" t="s">
        <v>207</v>
      </c>
      <c r="D417" s="9"/>
      <c r="E417" s="44" t="s">
        <v>520</v>
      </c>
      <c r="F417" s="108">
        <f>F418</f>
        <v>19910.8</v>
      </c>
      <c r="G417" s="108">
        <f>G418</f>
        <v>17116.8</v>
      </c>
      <c r="H417" s="108">
        <f>H418</f>
        <v>16925</v>
      </c>
    </row>
    <row r="418" spans="1:8" s="5" customFormat="1" ht="12.75">
      <c r="A418" s="9" t="s">
        <v>25</v>
      </c>
      <c r="B418" s="9" t="s">
        <v>55</v>
      </c>
      <c r="C418" s="39" t="s">
        <v>208</v>
      </c>
      <c r="D418" s="9"/>
      <c r="E418" s="32" t="s">
        <v>521</v>
      </c>
      <c r="F418" s="108">
        <f>F419+F452</f>
        <v>19910.8</v>
      </c>
      <c r="G418" s="108">
        <f>G419+G452</f>
        <v>17116.8</v>
      </c>
      <c r="H418" s="108">
        <f>H419+H452</f>
        <v>16925</v>
      </c>
    </row>
    <row r="419" spans="1:8" ht="12.75">
      <c r="A419" s="9" t="s">
        <v>25</v>
      </c>
      <c r="B419" s="9" t="s">
        <v>55</v>
      </c>
      <c r="C419" s="39" t="s">
        <v>209</v>
      </c>
      <c r="D419" s="9"/>
      <c r="E419" s="31" t="s">
        <v>398</v>
      </c>
      <c r="F419" s="108">
        <f>F420+F430+F434+F424+F427+F422+F437+F440+F444</f>
        <v>17560.6</v>
      </c>
      <c r="G419" s="108">
        <f>G420+G430+G434+G424+G427+G422+G437+G440</f>
        <v>17116.8</v>
      </c>
      <c r="H419" s="108">
        <f>H420+H430+H434+H424+H427+H422+H437+H440</f>
        <v>16925</v>
      </c>
    </row>
    <row r="420" spans="1:8" ht="33.75">
      <c r="A420" s="9" t="s">
        <v>25</v>
      </c>
      <c r="B420" s="9" t="s">
        <v>55</v>
      </c>
      <c r="C420" s="39" t="s">
        <v>210</v>
      </c>
      <c r="D420" s="9"/>
      <c r="E420" s="32" t="s">
        <v>530</v>
      </c>
      <c r="F420" s="108">
        <f>F421</f>
        <v>6504.2</v>
      </c>
      <c r="G420" s="108">
        <f>G421</f>
        <v>6531.8</v>
      </c>
      <c r="H420" s="108">
        <f>H421</f>
        <v>6500</v>
      </c>
    </row>
    <row r="421" spans="1:8" ht="22.5">
      <c r="A421" s="9" t="s">
        <v>25</v>
      </c>
      <c r="B421" s="9" t="s">
        <v>55</v>
      </c>
      <c r="C421" s="39" t="s">
        <v>210</v>
      </c>
      <c r="D421" s="9" t="s">
        <v>151</v>
      </c>
      <c r="E421" s="32" t="s">
        <v>508</v>
      </c>
      <c r="F421" s="108">
        <f>6549.9-1.3-54.5-49+50+15.6-6.5</f>
        <v>6504.2</v>
      </c>
      <c r="G421" s="108">
        <v>6531.8</v>
      </c>
      <c r="H421" s="108">
        <v>6500</v>
      </c>
    </row>
    <row r="422" spans="1:8" ht="45">
      <c r="A422" s="9" t="s">
        <v>25</v>
      </c>
      <c r="B422" s="9" t="s">
        <v>55</v>
      </c>
      <c r="C422" s="39" t="s">
        <v>594</v>
      </c>
      <c r="D422" s="9"/>
      <c r="E422" s="32" t="s">
        <v>34</v>
      </c>
      <c r="F422" s="108">
        <f>F423</f>
        <v>800</v>
      </c>
      <c r="G422" s="108">
        <f>G423</f>
        <v>800</v>
      </c>
      <c r="H422" s="108">
        <f>H423</f>
        <v>800</v>
      </c>
    </row>
    <row r="423" spans="1:8" ht="22.5">
      <c r="A423" s="9" t="s">
        <v>25</v>
      </c>
      <c r="B423" s="9" t="s">
        <v>55</v>
      </c>
      <c r="C423" s="39" t="s">
        <v>594</v>
      </c>
      <c r="D423" s="9" t="s">
        <v>151</v>
      </c>
      <c r="E423" s="32" t="s">
        <v>508</v>
      </c>
      <c r="F423" s="108">
        <v>800</v>
      </c>
      <c r="G423" s="108">
        <v>800</v>
      </c>
      <c r="H423" s="108">
        <v>800</v>
      </c>
    </row>
    <row r="424" spans="1:8" ht="12.75">
      <c r="A424" s="9" t="s">
        <v>25</v>
      </c>
      <c r="B424" s="9" t="s">
        <v>55</v>
      </c>
      <c r="C424" s="39" t="s">
        <v>196</v>
      </c>
      <c r="D424" s="9"/>
      <c r="E424" s="34" t="s">
        <v>364</v>
      </c>
      <c r="F424" s="108">
        <f aca="true" t="shared" si="68" ref="F424:H425">F425</f>
        <v>49</v>
      </c>
      <c r="G424" s="108">
        <f t="shared" si="68"/>
        <v>0</v>
      </c>
      <c r="H424" s="108">
        <f t="shared" si="68"/>
        <v>0</v>
      </c>
    </row>
    <row r="425" spans="1:8" ht="12.75">
      <c r="A425" s="9" t="s">
        <v>25</v>
      </c>
      <c r="B425" s="9" t="s">
        <v>55</v>
      </c>
      <c r="C425" s="39" t="s">
        <v>196</v>
      </c>
      <c r="D425" s="9"/>
      <c r="E425" s="32" t="s">
        <v>197</v>
      </c>
      <c r="F425" s="108">
        <f t="shared" si="68"/>
        <v>49</v>
      </c>
      <c r="G425" s="108">
        <f t="shared" si="68"/>
        <v>0</v>
      </c>
      <c r="H425" s="108">
        <f t="shared" si="68"/>
        <v>0</v>
      </c>
    </row>
    <row r="426" spans="1:8" ht="22.5">
      <c r="A426" s="9" t="s">
        <v>25</v>
      </c>
      <c r="B426" s="9" t="s">
        <v>55</v>
      </c>
      <c r="C426" s="39" t="s">
        <v>196</v>
      </c>
      <c r="D426" s="9" t="s">
        <v>151</v>
      </c>
      <c r="E426" s="32" t="s">
        <v>508</v>
      </c>
      <c r="F426" s="108">
        <v>49</v>
      </c>
      <c r="G426" s="108">
        <v>0</v>
      </c>
      <c r="H426" s="108">
        <v>0</v>
      </c>
    </row>
    <row r="427" spans="1:8" ht="22.5" hidden="1">
      <c r="A427" s="9" t="s">
        <v>25</v>
      </c>
      <c r="B427" s="9" t="s">
        <v>55</v>
      </c>
      <c r="C427" s="39" t="s">
        <v>198</v>
      </c>
      <c r="D427" s="9"/>
      <c r="E427" s="34" t="s">
        <v>61</v>
      </c>
      <c r="F427" s="108">
        <f aca="true" t="shared" si="69" ref="F427:H428">F428</f>
        <v>0</v>
      </c>
      <c r="G427" s="108">
        <f t="shared" si="69"/>
        <v>0</v>
      </c>
      <c r="H427" s="108">
        <f t="shared" si="69"/>
        <v>0</v>
      </c>
    </row>
    <row r="428" spans="1:8" ht="12.75" hidden="1">
      <c r="A428" s="9" t="s">
        <v>25</v>
      </c>
      <c r="B428" s="9" t="s">
        <v>55</v>
      </c>
      <c r="C428" s="39" t="s">
        <v>199</v>
      </c>
      <c r="D428" s="9"/>
      <c r="E428" s="32" t="s">
        <v>197</v>
      </c>
      <c r="F428" s="108">
        <f t="shared" si="69"/>
        <v>0</v>
      </c>
      <c r="G428" s="108">
        <f t="shared" si="69"/>
        <v>0</v>
      </c>
      <c r="H428" s="108">
        <f t="shared" si="69"/>
        <v>0</v>
      </c>
    </row>
    <row r="429" spans="1:8" ht="22.5" hidden="1">
      <c r="A429" s="9" t="s">
        <v>25</v>
      </c>
      <c r="B429" s="9" t="s">
        <v>55</v>
      </c>
      <c r="C429" s="39" t="s">
        <v>199</v>
      </c>
      <c r="D429" s="9" t="s">
        <v>151</v>
      </c>
      <c r="E429" s="32" t="s">
        <v>508</v>
      </c>
      <c r="F429" s="108"/>
      <c r="G429" s="108"/>
      <c r="H429" s="108"/>
    </row>
    <row r="430" spans="1:8" ht="33.75">
      <c r="A430" s="9" t="s">
        <v>25</v>
      </c>
      <c r="B430" s="9" t="s">
        <v>55</v>
      </c>
      <c r="C430" s="39" t="s">
        <v>211</v>
      </c>
      <c r="D430" s="49"/>
      <c r="E430" s="47" t="s">
        <v>531</v>
      </c>
      <c r="F430" s="108">
        <f>F431+F432+F433</f>
        <v>8075.599999999999</v>
      </c>
      <c r="G430" s="108">
        <f>G431+G432+G433</f>
        <v>8185</v>
      </c>
      <c r="H430" s="108">
        <f>H431+H432+H433</f>
        <v>8025</v>
      </c>
    </row>
    <row r="431" spans="1:8" ht="45">
      <c r="A431" s="9" t="s">
        <v>25</v>
      </c>
      <c r="B431" s="9" t="s">
        <v>55</v>
      </c>
      <c r="C431" s="39" t="s">
        <v>211</v>
      </c>
      <c r="D431" s="9" t="s">
        <v>103</v>
      </c>
      <c r="E431" s="32" t="s">
        <v>104</v>
      </c>
      <c r="F431" s="108">
        <f>4960.1-4.6-100-0.5-10.6</f>
        <v>4844.4</v>
      </c>
      <c r="G431" s="108">
        <v>4960</v>
      </c>
      <c r="H431" s="108">
        <v>4900</v>
      </c>
    </row>
    <row r="432" spans="1:8" ht="22.5">
      <c r="A432" s="9" t="s">
        <v>25</v>
      </c>
      <c r="B432" s="9" t="s">
        <v>55</v>
      </c>
      <c r="C432" s="39" t="s">
        <v>211</v>
      </c>
      <c r="D432" s="9" t="s">
        <v>105</v>
      </c>
      <c r="E432" s="32" t="s">
        <v>598</v>
      </c>
      <c r="F432" s="108">
        <f>3196+100-56-44.8</f>
        <v>3195.2</v>
      </c>
      <c r="G432" s="108">
        <v>3200</v>
      </c>
      <c r="H432" s="108">
        <v>3100</v>
      </c>
    </row>
    <row r="433" spans="1:8" ht="15" customHeight="1">
      <c r="A433" s="9" t="s">
        <v>25</v>
      </c>
      <c r="B433" s="9" t="s">
        <v>55</v>
      </c>
      <c r="C433" s="39" t="s">
        <v>211</v>
      </c>
      <c r="D433" s="9" t="s">
        <v>149</v>
      </c>
      <c r="E433" s="31" t="s">
        <v>150</v>
      </c>
      <c r="F433" s="108">
        <v>36</v>
      </c>
      <c r="G433" s="108">
        <v>25</v>
      </c>
      <c r="H433" s="108">
        <v>25</v>
      </c>
    </row>
    <row r="434" spans="1:8" ht="22.5" hidden="1">
      <c r="A434" s="9" t="s">
        <v>25</v>
      </c>
      <c r="B434" s="9" t="s">
        <v>55</v>
      </c>
      <c r="C434" s="39" t="s">
        <v>212</v>
      </c>
      <c r="D434" s="9"/>
      <c r="E434" s="32" t="s">
        <v>511</v>
      </c>
      <c r="F434" s="108">
        <f aca="true" t="shared" si="70" ref="F434:H435">F435</f>
        <v>0</v>
      </c>
      <c r="G434" s="108">
        <f t="shared" si="70"/>
        <v>0</v>
      </c>
      <c r="H434" s="108">
        <f t="shared" si="70"/>
        <v>0</v>
      </c>
    </row>
    <row r="435" spans="1:8" ht="22.5" hidden="1">
      <c r="A435" s="9" t="s">
        <v>25</v>
      </c>
      <c r="B435" s="9" t="s">
        <v>55</v>
      </c>
      <c r="C435" s="39" t="s">
        <v>213</v>
      </c>
      <c r="D435" s="9"/>
      <c r="E435" s="47" t="s">
        <v>290</v>
      </c>
      <c r="F435" s="108">
        <f t="shared" si="70"/>
        <v>0</v>
      </c>
      <c r="G435" s="108">
        <f t="shared" si="70"/>
        <v>0</v>
      </c>
      <c r="H435" s="108">
        <f t="shared" si="70"/>
        <v>0</v>
      </c>
    </row>
    <row r="436" spans="1:8" ht="22.5" hidden="1">
      <c r="A436" s="9" t="s">
        <v>25</v>
      </c>
      <c r="B436" s="9" t="s">
        <v>55</v>
      </c>
      <c r="C436" s="39" t="s">
        <v>213</v>
      </c>
      <c r="D436" s="9" t="s">
        <v>105</v>
      </c>
      <c r="E436" s="32" t="s">
        <v>598</v>
      </c>
      <c r="F436" s="108"/>
      <c r="G436" s="108"/>
      <c r="H436" s="108"/>
    </row>
    <row r="437" spans="1:8" ht="56.25">
      <c r="A437" s="9" t="s">
        <v>25</v>
      </c>
      <c r="B437" s="9" t="s">
        <v>55</v>
      </c>
      <c r="C437" s="39" t="s">
        <v>595</v>
      </c>
      <c r="D437" s="9"/>
      <c r="E437" s="47" t="s">
        <v>35</v>
      </c>
      <c r="F437" s="108">
        <f>F438+F439</f>
        <v>1000</v>
      </c>
      <c r="G437" s="108">
        <f>G438+G439</f>
        <v>1600</v>
      </c>
      <c r="H437" s="108">
        <f>H438+H439</f>
        <v>1600</v>
      </c>
    </row>
    <row r="438" spans="1:8" ht="45">
      <c r="A438" s="9" t="s">
        <v>25</v>
      </c>
      <c r="B438" s="9" t="s">
        <v>55</v>
      </c>
      <c r="C438" s="39" t="s">
        <v>595</v>
      </c>
      <c r="D438" s="9" t="s">
        <v>103</v>
      </c>
      <c r="E438" s="32" t="s">
        <v>104</v>
      </c>
      <c r="F438" s="108">
        <v>700</v>
      </c>
      <c r="G438" s="108">
        <v>700</v>
      </c>
      <c r="H438" s="108">
        <v>700</v>
      </c>
    </row>
    <row r="439" spans="1:9" ht="22.5">
      <c r="A439" s="9" t="s">
        <v>25</v>
      </c>
      <c r="B439" s="9" t="s">
        <v>55</v>
      </c>
      <c r="C439" s="39" t="s">
        <v>595</v>
      </c>
      <c r="D439" s="9" t="s">
        <v>105</v>
      </c>
      <c r="E439" s="32" t="s">
        <v>598</v>
      </c>
      <c r="F439" s="108">
        <f>950-650</f>
        <v>300</v>
      </c>
      <c r="G439" s="108">
        <v>900</v>
      </c>
      <c r="H439" s="108">
        <v>900</v>
      </c>
      <c r="I439" s="170"/>
    </row>
    <row r="440" spans="1:8" ht="33.75">
      <c r="A440" s="9" t="s">
        <v>25</v>
      </c>
      <c r="B440" s="9" t="s">
        <v>55</v>
      </c>
      <c r="C440" s="39" t="s">
        <v>864</v>
      </c>
      <c r="D440" s="9"/>
      <c r="E440" s="32" t="s">
        <v>454</v>
      </c>
      <c r="F440" s="108">
        <f>F441</f>
        <v>23</v>
      </c>
      <c r="G440" s="108">
        <f>G441</f>
        <v>0</v>
      </c>
      <c r="H440" s="108">
        <f>H441</f>
        <v>0</v>
      </c>
    </row>
    <row r="441" spans="1:8" ht="33.75">
      <c r="A441" s="9" t="s">
        <v>25</v>
      </c>
      <c r="B441" s="9" t="s">
        <v>55</v>
      </c>
      <c r="C441" s="39" t="s">
        <v>865</v>
      </c>
      <c r="D441" s="9"/>
      <c r="E441" s="32" t="s">
        <v>866</v>
      </c>
      <c r="F441" s="108">
        <f>F442+F443</f>
        <v>23</v>
      </c>
      <c r="G441" s="108">
        <f>G442+G443</f>
        <v>0</v>
      </c>
      <c r="H441" s="108">
        <f>H442+H443</f>
        <v>0</v>
      </c>
    </row>
    <row r="442" spans="1:9" ht="45">
      <c r="A442" s="9" t="s">
        <v>25</v>
      </c>
      <c r="B442" s="9" t="s">
        <v>55</v>
      </c>
      <c r="C442" s="39" t="s">
        <v>865</v>
      </c>
      <c r="D442" s="9" t="s">
        <v>103</v>
      </c>
      <c r="E442" s="32" t="s">
        <v>104</v>
      </c>
      <c r="F442" s="108">
        <f>4.6+10.6</f>
        <v>15.2</v>
      </c>
      <c r="G442" s="108">
        <v>0</v>
      </c>
      <c r="H442" s="108">
        <v>0</v>
      </c>
      <c r="I442" s="170"/>
    </row>
    <row r="443" spans="1:8" ht="22.5">
      <c r="A443" s="9" t="s">
        <v>25</v>
      </c>
      <c r="B443" s="9" t="s">
        <v>55</v>
      </c>
      <c r="C443" s="39" t="s">
        <v>865</v>
      </c>
      <c r="D443" s="9" t="s">
        <v>151</v>
      </c>
      <c r="E443" s="32" t="s">
        <v>508</v>
      </c>
      <c r="F443" s="108">
        <f>1.3+6.5</f>
        <v>7.8</v>
      </c>
      <c r="G443" s="108">
        <v>0</v>
      </c>
      <c r="H443" s="108">
        <v>0</v>
      </c>
    </row>
    <row r="444" spans="1:8" ht="33.75">
      <c r="A444" s="9" t="s">
        <v>25</v>
      </c>
      <c r="B444" s="9" t="s">
        <v>55</v>
      </c>
      <c r="C444" s="39" t="s">
        <v>887</v>
      </c>
      <c r="D444" s="9"/>
      <c r="E444" s="31" t="s">
        <v>482</v>
      </c>
      <c r="F444" s="108">
        <f>F445+F447+F449</f>
        <v>1108.8</v>
      </c>
      <c r="G444" s="108">
        <f>G445+G447+G449</f>
        <v>0</v>
      </c>
      <c r="H444" s="108">
        <f>H445+H447+H449</f>
        <v>0</v>
      </c>
    </row>
    <row r="445" spans="1:8" ht="56.25">
      <c r="A445" s="9" t="s">
        <v>25</v>
      </c>
      <c r="B445" s="9" t="s">
        <v>55</v>
      </c>
      <c r="C445" s="39" t="s">
        <v>900</v>
      </c>
      <c r="D445" s="9"/>
      <c r="E445" s="31" t="s">
        <v>891</v>
      </c>
      <c r="F445" s="108">
        <f>F446</f>
        <v>101</v>
      </c>
      <c r="G445" s="108">
        <f>G446</f>
        <v>0</v>
      </c>
      <c r="H445" s="108">
        <f>H446</f>
        <v>0</v>
      </c>
    </row>
    <row r="446" spans="1:8" ht="22.5">
      <c r="A446" s="9" t="s">
        <v>25</v>
      </c>
      <c r="B446" s="9" t="s">
        <v>55</v>
      </c>
      <c r="C446" s="39" t="s">
        <v>900</v>
      </c>
      <c r="D446" s="9" t="s">
        <v>105</v>
      </c>
      <c r="E446" s="32" t="s">
        <v>598</v>
      </c>
      <c r="F446" s="108">
        <f>1+100</f>
        <v>101</v>
      </c>
      <c r="G446" s="108">
        <v>0</v>
      </c>
      <c r="H446" s="108">
        <v>0</v>
      </c>
    </row>
    <row r="447" spans="1:8" ht="45">
      <c r="A447" s="9" t="s">
        <v>25</v>
      </c>
      <c r="B447" s="9" t="s">
        <v>55</v>
      </c>
      <c r="C447" s="39" t="s">
        <v>888</v>
      </c>
      <c r="D447" s="9"/>
      <c r="E447" s="31" t="s">
        <v>889</v>
      </c>
      <c r="F447" s="108">
        <f>F448</f>
        <v>50.5</v>
      </c>
      <c r="G447" s="108">
        <f>G448</f>
        <v>0</v>
      </c>
      <c r="H447" s="108">
        <f>H448</f>
        <v>0</v>
      </c>
    </row>
    <row r="448" spans="1:8" ht="45">
      <c r="A448" s="9" t="s">
        <v>25</v>
      </c>
      <c r="B448" s="9" t="s">
        <v>55</v>
      </c>
      <c r="C448" s="39" t="s">
        <v>888</v>
      </c>
      <c r="D448" s="9" t="s">
        <v>103</v>
      </c>
      <c r="E448" s="32" t="s">
        <v>104</v>
      </c>
      <c r="F448" s="108">
        <f>0.5+50</f>
        <v>50.5</v>
      </c>
      <c r="G448" s="108">
        <v>0</v>
      </c>
      <c r="H448" s="108">
        <v>0</v>
      </c>
    </row>
    <row r="449" spans="1:8" ht="33.75">
      <c r="A449" s="9" t="s">
        <v>25</v>
      </c>
      <c r="B449" s="9" t="s">
        <v>55</v>
      </c>
      <c r="C449" s="39" t="s">
        <v>904</v>
      </c>
      <c r="D449" s="9"/>
      <c r="E449" s="31" t="s">
        <v>892</v>
      </c>
      <c r="F449" s="108">
        <f>F450+F451</f>
        <v>957.3</v>
      </c>
      <c r="G449" s="108">
        <f>G450+G451</f>
        <v>0</v>
      </c>
      <c r="H449" s="108">
        <f>H450+H451</f>
        <v>0</v>
      </c>
    </row>
    <row r="450" spans="1:8" ht="22.5">
      <c r="A450" s="9" t="s">
        <v>25</v>
      </c>
      <c r="B450" s="9" t="s">
        <v>55</v>
      </c>
      <c r="C450" s="39" t="s">
        <v>904</v>
      </c>
      <c r="D450" s="9" t="s">
        <v>105</v>
      </c>
      <c r="E450" s="32" t="s">
        <v>598</v>
      </c>
      <c r="F450" s="108">
        <f>55+404+44.8</f>
        <v>503.8</v>
      </c>
      <c r="G450" s="108">
        <v>0</v>
      </c>
      <c r="H450" s="108">
        <v>0</v>
      </c>
    </row>
    <row r="451" spans="1:8" ht="22.5">
      <c r="A451" s="9" t="s">
        <v>25</v>
      </c>
      <c r="B451" s="9" t="s">
        <v>55</v>
      </c>
      <c r="C451" s="39" t="s">
        <v>904</v>
      </c>
      <c r="D451" s="9" t="s">
        <v>151</v>
      </c>
      <c r="E451" s="32" t="s">
        <v>508</v>
      </c>
      <c r="F451" s="108">
        <f>54.5+399</f>
        <v>453.5</v>
      </c>
      <c r="G451" s="108">
        <v>0</v>
      </c>
      <c r="H451" s="108">
        <v>0</v>
      </c>
    </row>
    <row r="452" spans="1:8" ht="22.5">
      <c r="A452" s="9" t="s">
        <v>25</v>
      </c>
      <c r="B452" s="9" t="s">
        <v>55</v>
      </c>
      <c r="C452" s="39" t="s">
        <v>867</v>
      </c>
      <c r="D452" s="9"/>
      <c r="E452" s="31" t="s">
        <v>409</v>
      </c>
      <c r="F452" s="108">
        <f>F453+F456</f>
        <v>2350.2</v>
      </c>
      <c r="G452" s="108">
        <f>G453+G456</f>
        <v>0</v>
      </c>
      <c r="H452" s="108">
        <f>H453+H456</f>
        <v>0</v>
      </c>
    </row>
    <row r="453" spans="1:8" ht="22.5">
      <c r="A453" s="9" t="s">
        <v>25</v>
      </c>
      <c r="B453" s="9" t="s">
        <v>55</v>
      </c>
      <c r="C453" s="39" t="s">
        <v>868</v>
      </c>
      <c r="D453" s="9"/>
      <c r="E453" s="32" t="s">
        <v>869</v>
      </c>
      <c r="F453" s="108">
        <f>F454+F455</f>
        <v>2297.7</v>
      </c>
      <c r="G453" s="108">
        <f>G454+G455</f>
        <v>0</v>
      </c>
      <c r="H453" s="108">
        <f>H454+H455</f>
        <v>0</v>
      </c>
    </row>
    <row r="454" spans="1:8" ht="45">
      <c r="A454" s="9" t="s">
        <v>25</v>
      </c>
      <c r="B454" s="9" t="s">
        <v>55</v>
      </c>
      <c r="C454" s="39" t="s">
        <v>868</v>
      </c>
      <c r="D454" s="9" t="s">
        <v>103</v>
      </c>
      <c r="E454" s="32" t="s">
        <v>104</v>
      </c>
      <c r="F454" s="108">
        <f>456+1065</f>
        <v>1521</v>
      </c>
      <c r="G454" s="108">
        <v>0</v>
      </c>
      <c r="H454" s="108">
        <v>0</v>
      </c>
    </row>
    <row r="455" spans="1:8" ht="22.5">
      <c r="A455" s="9" t="s">
        <v>25</v>
      </c>
      <c r="B455" s="9" t="s">
        <v>55</v>
      </c>
      <c r="C455" s="39" t="s">
        <v>868</v>
      </c>
      <c r="D455" s="9" t="s">
        <v>151</v>
      </c>
      <c r="E455" s="32" t="s">
        <v>508</v>
      </c>
      <c r="F455" s="108">
        <f>130+646.7</f>
        <v>776.7</v>
      </c>
      <c r="G455" s="108">
        <v>0</v>
      </c>
      <c r="H455" s="108">
        <v>0</v>
      </c>
    </row>
    <row r="456" spans="1:8" ht="22.5">
      <c r="A456" s="9" t="s">
        <v>25</v>
      </c>
      <c r="B456" s="9" t="s">
        <v>55</v>
      </c>
      <c r="C456" s="39" t="s">
        <v>947</v>
      </c>
      <c r="D456" s="9"/>
      <c r="E456" s="31" t="s">
        <v>948</v>
      </c>
      <c r="F456" s="108">
        <f>F457</f>
        <v>52.5</v>
      </c>
      <c r="G456" s="108">
        <f>G457</f>
        <v>0</v>
      </c>
      <c r="H456" s="108">
        <f>H457</f>
        <v>0</v>
      </c>
    </row>
    <row r="457" spans="1:8" ht="22.5">
      <c r="A457" s="9" t="s">
        <v>25</v>
      </c>
      <c r="B457" s="9" t="s">
        <v>55</v>
      </c>
      <c r="C457" s="39" t="s">
        <v>947</v>
      </c>
      <c r="D457" s="9" t="s">
        <v>105</v>
      </c>
      <c r="E457" s="32" t="s">
        <v>598</v>
      </c>
      <c r="F457" s="108">
        <v>52.5</v>
      </c>
      <c r="G457" s="108">
        <v>0</v>
      </c>
      <c r="H457" s="108">
        <v>0</v>
      </c>
    </row>
    <row r="458" spans="1:8" ht="12.75">
      <c r="A458" s="9" t="s">
        <v>25</v>
      </c>
      <c r="B458" s="9" t="s">
        <v>55</v>
      </c>
      <c r="C458" s="39" t="s">
        <v>214</v>
      </c>
      <c r="D458" s="9"/>
      <c r="E458" s="44" t="s">
        <v>543</v>
      </c>
      <c r="F458" s="108">
        <f>F459</f>
        <v>9083.7</v>
      </c>
      <c r="G458" s="108">
        <f>G459</f>
        <v>6700</v>
      </c>
      <c r="H458" s="108">
        <f>H459</f>
        <v>6510</v>
      </c>
    </row>
    <row r="459" spans="1:8" ht="12.75">
      <c r="A459" s="9" t="s">
        <v>25</v>
      </c>
      <c r="B459" s="9" t="s">
        <v>55</v>
      </c>
      <c r="C459" s="39" t="s">
        <v>215</v>
      </c>
      <c r="D459" s="9"/>
      <c r="E459" s="32" t="s">
        <v>543</v>
      </c>
      <c r="F459" s="108">
        <f>F460+F480</f>
        <v>9083.7</v>
      </c>
      <c r="G459" s="108">
        <f>G460+G480</f>
        <v>6700</v>
      </c>
      <c r="H459" s="108">
        <f>H460+H480</f>
        <v>6510</v>
      </c>
    </row>
    <row r="460" spans="1:8" ht="12.75">
      <c r="A460" s="9" t="s">
        <v>25</v>
      </c>
      <c r="B460" s="9" t="s">
        <v>55</v>
      </c>
      <c r="C460" s="39" t="s">
        <v>216</v>
      </c>
      <c r="D460" s="9"/>
      <c r="E460" s="31" t="s">
        <v>398</v>
      </c>
      <c r="F460" s="108">
        <f>F461+F465+F468+F470+F473</f>
        <v>6823.1</v>
      </c>
      <c r="G460" s="108">
        <f>G461+G465+G468+G470+G473</f>
        <v>6700</v>
      </c>
      <c r="H460" s="108">
        <f>H461+H465+H468+H470+H473</f>
        <v>6510</v>
      </c>
    </row>
    <row r="461" spans="1:8" ht="22.5">
      <c r="A461" s="9" t="s">
        <v>25</v>
      </c>
      <c r="B461" s="9" t="s">
        <v>55</v>
      </c>
      <c r="C461" s="39" t="s">
        <v>217</v>
      </c>
      <c r="D461" s="9"/>
      <c r="E461" s="32" t="s">
        <v>532</v>
      </c>
      <c r="F461" s="108">
        <f>F462+F463+F464</f>
        <v>5962.3</v>
      </c>
      <c r="G461" s="108">
        <f>G462+G463+G464</f>
        <v>6100</v>
      </c>
      <c r="H461" s="108">
        <f>H462+H463+H464</f>
        <v>5910</v>
      </c>
    </row>
    <row r="462" spans="1:8" ht="45">
      <c r="A462" s="9" t="s">
        <v>25</v>
      </c>
      <c r="B462" s="9" t="s">
        <v>55</v>
      </c>
      <c r="C462" s="39" t="s">
        <v>217</v>
      </c>
      <c r="D462" s="9" t="s">
        <v>103</v>
      </c>
      <c r="E462" s="32" t="s">
        <v>104</v>
      </c>
      <c r="F462" s="108">
        <f>4628.3-13.3+7-9.4</f>
        <v>4612.6</v>
      </c>
      <c r="G462" s="108">
        <v>4630</v>
      </c>
      <c r="H462" s="108">
        <v>4500</v>
      </c>
    </row>
    <row r="463" spans="1:8" ht="22.5">
      <c r="A463" s="9" t="s">
        <v>25</v>
      </c>
      <c r="B463" s="9" t="s">
        <v>55</v>
      </c>
      <c r="C463" s="39" t="s">
        <v>217</v>
      </c>
      <c r="D463" s="9" t="s">
        <v>105</v>
      </c>
      <c r="E463" s="32" t="s">
        <v>598</v>
      </c>
      <c r="F463" s="108">
        <f>1431.2-116.5</f>
        <v>1314.7</v>
      </c>
      <c r="G463" s="108">
        <v>1440</v>
      </c>
      <c r="H463" s="108">
        <v>1400</v>
      </c>
    </row>
    <row r="464" spans="1:8" ht="12" customHeight="1">
      <c r="A464" s="9" t="s">
        <v>25</v>
      </c>
      <c r="B464" s="9" t="s">
        <v>55</v>
      </c>
      <c r="C464" s="39" t="s">
        <v>217</v>
      </c>
      <c r="D464" s="9" t="s">
        <v>149</v>
      </c>
      <c r="E464" s="31" t="s">
        <v>150</v>
      </c>
      <c r="F464" s="108">
        <v>35</v>
      </c>
      <c r="G464" s="108">
        <v>30</v>
      </c>
      <c r="H464" s="108">
        <v>10</v>
      </c>
    </row>
    <row r="465" spans="1:8" ht="22.5" hidden="1">
      <c r="A465" s="9" t="s">
        <v>25</v>
      </c>
      <c r="B465" s="9" t="s">
        <v>55</v>
      </c>
      <c r="C465" s="39" t="s">
        <v>218</v>
      </c>
      <c r="D465" s="9"/>
      <c r="E465" s="32" t="s">
        <v>342</v>
      </c>
      <c r="F465" s="108">
        <f aca="true" t="shared" si="71" ref="F465:H466">F466</f>
        <v>0</v>
      </c>
      <c r="G465" s="108">
        <f t="shared" si="71"/>
        <v>0</v>
      </c>
      <c r="H465" s="108">
        <f t="shared" si="71"/>
        <v>0</v>
      </c>
    </row>
    <row r="466" spans="1:8" ht="22.5" hidden="1">
      <c r="A466" s="9" t="s">
        <v>25</v>
      </c>
      <c r="B466" s="9" t="s">
        <v>55</v>
      </c>
      <c r="C466" s="39" t="s">
        <v>219</v>
      </c>
      <c r="D466" s="9"/>
      <c r="E466" s="47" t="s">
        <v>290</v>
      </c>
      <c r="F466" s="108">
        <f t="shared" si="71"/>
        <v>0</v>
      </c>
      <c r="G466" s="108">
        <f t="shared" si="71"/>
        <v>0</v>
      </c>
      <c r="H466" s="108">
        <f t="shared" si="71"/>
        <v>0</v>
      </c>
    </row>
    <row r="467" spans="1:8" ht="22.5" hidden="1">
      <c r="A467" s="9" t="s">
        <v>25</v>
      </c>
      <c r="B467" s="9" t="s">
        <v>55</v>
      </c>
      <c r="C467" s="39" t="s">
        <v>219</v>
      </c>
      <c r="D467" s="9" t="s">
        <v>105</v>
      </c>
      <c r="E467" s="32" t="s">
        <v>598</v>
      </c>
      <c r="F467" s="108"/>
      <c r="G467" s="108"/>
      <c r="H467" s="108"/>
    </row>
    <row r="468" spans="1:8" ht="33.75">
      <c r="A468" s="9" t="s">
        <v>25</v>
      </c>
      <c r="B468" s="9" t="s">
        <v>55</v>
      </c>
      <c r="C468" s="39" t="s">
        <v>596</v>
      </c>
      <c r="D468" s="9"/>
      <c r="E468" s="32" t="s">
        <v>36</v>
      </c>
      <c r="F468" s="108">
        <f>F469</f>
        <v>600</v>
      </c>
      <c r="G468" s="108">
        <f>G469</f>
        <v>600</v>
      </c>
      <c r="H468" s="108">
        <f>H469</f>
        <v>600</v>
      </c>
    </row>
    <row r="469" spans="1:8" ht="45">
      <c r="A469" s="9" t="s">
        <v>25</v>
      </c>
      <c r="B469" s="9" t="s">
        <v>55</v>
      </c>
      <c r="C469" s="39" t="s">
        <v>596</v>
      </c>
      <c r="D469" s="9" t="s">
        <v>103</v>
      </c>
      <c r="E469" s="32" t="s">
        <v>104</v>
      </c>
      <c r="F469" s="108">
        <v>600</v>
      </c>
      <c r="G469" s="108">
        <v>600</v>
      </c>
      <c r="H469" s="108">
        <v>600</v>
      </c>
    </row>
    <row r="470" spans="1:8" ht="33.75">
      <c r="A470" s="9" t="s">
        <v>25</v>
      </c>
      <c r="B470" s="9" t="s">
        <v>55</v>
      </c>
      <c r="C470" s="39" t="s">
        <v>870</v>
      </c>
      <c r="D470" s="9"/>
      <c r="E470" s="32" t="s">
        <v>454</v>
      </c>
      <c r="F470" s="108">
        <f aca="true" t="shared" si="72" ref="F470:H471">F471</f>
        <v>22.700000000000003</v>
      </c>
      <c r="G470" s="108">
        <f t="shared" si="72"/>
        <v>0</v>
      </c>
      <c r="H470" s="108">
        <f t="shared" si="72"/>
        <v>0</v>
      </c>
    </row>
    <row r="471" spans="1:8" ht="33.75">
      <c r="A471" s="9" t="s">
        <v>25</v>
      </c>
      <c r="B471" s="9" t="s">
        <v>55</v>
      </c>
      <c r="C471" s="39" t="s">
        <v>871</v>
      </c>
      <c r="D471" s="9"/>
      <c r="E471" s="32" t="s">
        <v>866</v>
      </c>
      <c r="F471" s="108">
        <f t="shared" si="72"/>
        <v>22.700000000000003</v>
      </c>
      <c r="G471" s="108">
        <f t="shared" si="72"/>
        <v>0</v>
      </c>
      <c r="H471" s="108">
        <f t="shared" si="72"/>
        <v>0</v>
      </c>
    </row>
    <row r="472" spans="1:8" ht="45">
      <c r="A472" s="9" t="s">
        <v>25</v>
      </c>
      <c r="B472" s="9" t="s">
        <v>55</v>
      </c>
      <c r="C472" s="39" t="s">
        <v>871</v>
      </c>
      <c r="D472" s="9" t="s">
        <v>103</v>
      </c>
      <c r="E472" s="32" t="s">
        <v>104</v>
      </c>
      <c r="F472" s="108">
        <f>13.3+9.4</f>
        <v>22.700000000000003</v>
      </c>
      <c r="G472" s="108">
        <v>0</v>
      </c>
      <c r="H472" s="108">
        <v>0</v>
      </c>
    </row>
    <row r="473" spans="1:8" ht="33.75">
      <c r="A473" s="9" t="s">
        <v>25</v>
      </c>
      <c r="B473" s="9" t="s">
        <v>55</v>
      </c>
      <c r="C473" s="39" t="s">
        <v>893</v>
      </c>
      <c r="D473" s="9"/>
      <c r="E473" s="31" t="s">
        <v>482</v>
      </c>
      <c r="F473" s="108">
        <f>F474+F476+F478</f>
        <v>238.1</v>
      </c>
      <c r="G473" s="108">
        <f>G474+G476+G478</f>
        <v>0</v>
      </c>
      <c r="H473" s="108">
        <f>H474+H476+H478</f>
        <v>0</v>
      </c>
    </row>
    <row r="474" spans="1:8" ht="45">
      <c r="A474" s="9" t="s">
        <v>25</v>
      </c>
      <c r="B474" s="9" t="s">
        <v>55</v>
      </c>
      <c r="C474" s="39" t="s">
        <v>894</v>
      </c>
      <c r="D474" s="9"/>
      <c r="E474" s="31" t="s">
        <v>895</v>
      </c>
      <c r="F474" s="108">
        <f>F475</f>
        <v>121.6</v>
      </c>
      <c r="G474" s="108">
        <f>G475</f>
        <v>0</v>
      </c>
      <c r="H474" s="108">
        <f>H475</f>
        <v>0</v>
      </c>
    </row>
    <row r="475" spans="1:9" ht="22.5">
      <c r="A475" s="9" t="s">
        <v>25</v>
      </c>
      <c r="B475" s="9" t="s">
        <v>55</v>
      </c>
      <c r="C475" s="39" t="s">
        <v>894</v>
      </c>
      <c r="D475" s="9" t="s">
        <v>105</v>
      </c>
      <c r="E475" s="32" t="s">
        <v>598</v>
      </c>
      <c r="F475" s="108">
        <f>100+21.6</f>
        <v>121.6</v>
      </c>
      <c r="G475" s="108">
        <v>0</v>
      </c>
      <c r="H475" s="108">
        <v>0</v>
      </c>
      <c r="I475" s="170"/>
    </row>
    <row r="476" spans="1:8" ht="78.75">
      <c r="A476" s="9" t="s">
        <v>25</v>
      </c>
      <c r="B476" s="9" t="s">
        <v>55</v>
      </c>
      <c r="C476" s="39" t="s">
        <v>896</v>
      </c>
      <c r="D476" s="9"/>
      <c r="E476" s="31" t="s">
        <v>897</v>
      </c>
      <c r="F476" s="108">
        <f>F477</f>
        <v>15.5</v>
      </c>
      <c r="G476" s="108">
        <f>G477</f>
        <v>0</v>
      </c>
      <c r="H476" s="108">
        <f>H477</f>
        <v>0</v>
      </c>
    </row>
    <row r="477" spans="1:8" ht="22.5">
      <c r="A477" s="9" t="s">
        <v>25</v>
      </c>
      <c r="B477" s="9" t="s">
        <v>55</v>
      </c>
      <c r="C477" s="39" t="s">
        <v>896</v>
      </c>
      <c r="D477" s="9" t="s">
        <v>105</v>
      </c>
      <c r="E477" s="32" t="s">
        <v>598</v>
      </c>
      <c r="F477" s="108">
        <v>15.5</v>
      </c>
      <c r="G477" s="108">
        <v>0</v>
      </c>
      <c r="H477" s="108">
        <v>0</v>
      </c>
    </row>
    <row r="478" spans="1:8" ht="56.25">
      <c r="A478" s="9" t="s">
        <v>25</v>
      </c>
      <c r="B478" s="9" t="s">
        <v>55</v>
      </c>
      <c r="C478" s="39" t="s">
        <v>890</v>
      </c>
      <c r="D478" s="9"/>
      <c r="E478" s="31" t="s">
        <v>891</v>
      </c>
      <c r="F478" s="108">
        <f>F479</f>
        <v>101</v>
      </c>
      <c r="G478" s="108">
        <f>G479</f>
        <v>0</v>
      </c>
      <c r="H478" s="108">
        <f>H479</f>
        <v>0</v>
      </c>
    </row>
    <row r="479" spans="1:8" ht="22.5">
      <c r="A479" s="9" t="s">
        <v>25</v>
      </c>
      <c r="B479" s="9" t="s">
        <v>55</v>
      </c>
      <c r="C479" s="39" t="s">
        <v>890</v>
      </c>
      <c r="D479" s="9" t="s">
        <v>105</v>
      </c>
      <c r="E479" s="32" t="s">
        <v>598</v>
      </c>
      <c r="F479" s="108">
        <f>1+100</f>
        <v>101</v>
      </c>
      <c r="G479" s="108">
        <v>0</v>
      </c>
      <c r="H479" s="108">
        <v>0</v>
      </c>
    </row>
    <row r="480" spans="1:8" ht="22.5">
      <c r="A480" s="9" t="s">
        <v>25</v>
      </c>
      <c r="B480" s="9" t="s">
        <v>55</v>
      </c>
      <c r="C480" s="39" t="s">
        <v>872</v>
      </c>
      <c r="D480" s="9"/>
      <c r="E480" s="31" t="s">
        <v>409</v>
      </c>
      <c r="F480" s="108">
        <f aca="true" t="shared" si="73" ref="F480:H481">F481</f>
        <v>2260.6</v>
      </c>
      <c r="G480" s="108">
        <f t="shared" si="73"/>
        <v>0</v>
      </c>
      <c r="H480" s="108">
        <f t="shared" si="73"/>
        <v>0</v>
      </c>
    </row>
    <row r="481" spans="1:8" ht="22.5">
      <c r="A481" s="9" t="s">
        <v>25</v>
      </c>
      <c r="B481" s="9" t="s">
        <v>55</v>
      </c>
      <c r="C481" s="39" t="s">
        <v>873</v>
      </c>
      <c r="D481" s="9"/>
      <c r="E481" s="32" t="s">
        <v>869</v>
      </c>
      <c r="F481" s="108">
        <f t="shared" si="73"/>
        <v>2260.6</v>
      </c>
      <c r="G481" s="108">
        <f t="shared" si="73"/>
        <v>0</v>
      </c>
      <c r="H481" s="108">
        <f t="shared" si="73"/>
        <v>0</v>
      </c>
    </row>
    <row r="482" spans="1:9" ht="45">
      <c r="A482" s="9" t="s">
        <v>25</v>
      </c>
      <c r="B482" s="9" t="s">
        <v>55</v>
      </c>
      <c r="C482" s="39" t="s">
        <v>873</v>
      </c>
      <c r="D482" s="9" t="s">
        <v>103</v>
      </c>
      <c r="E482" s="32" t="s">
        <v>104</v>
      </c>
      <c r="F482" s="108">
        <f>1323.6+937</f>
        <v>2260.6</v>
      </c>
      <c r="G482" s="108">
        <v>0</v>
      </c>
      <c r="H482" s="108">
        <v>0</v>
      </c>
      <c r="I482" s="170"/>
    </row>
    <row r="483" spans="1:8" ht="12.75">
      <c r="A483" s="9" t="s">
        <v>25</v>
      </c>
      <c r="B483" s="9" t="s">
        <v>55</v>
      </c>
      <c r="C483" s="39" t="s">
        <v>220</v>
      </c>
      <c r="D483" s="9"/>
      <c r="E483" s="44" t="s">
        <v>544</v>
      </c>
      <c r="F483" s="105">
        <f aca="true" t="shared" si="74" ref="F483:H485">F484</f>
        <v>359.1</v>
      </c>
      <c r="G483" s="105">
        <f t="shared" si="74"/>
        <v>282.8</v>
      </c>
      <c r="H483" s="105">
        <f t="shared" si="74"/>
        <v>282.8</v>
      </c>
    </row>
    <row r="484" spans="1:8" ht="12.75">
      <c r="A484" s="9" t="s">
        <v>25</v>
      </c>
      <c r="B484" s="9" t="s">
        <v>55</v>
      </c>
      <c r="C484" s="39" t="s">
        <v>221</v>
      </c>
      <c r="D484" s="9"/>
      <c r="E484" s="32" t="s">
        <v>544</v>
      </c>
      <c r="F484" s="108">
        <f>F485+F490</f>
        <v>359.1</v>
      </c>
      <c r="G484" s="108">
        <f>G485+G490</f>
        <v>282.8</v>
      </c>
      <c r="H484" s="108">
        <f>H485+H490</f>
        <v>282.8</v>
      </c>
    </row>
    <row r="485" spans="1:8" ht="12.75">
      <c r="A485" s="9" t="s">
        <v>25</v>
      </c>
      <c r="B485" s="9" t="s">
        <v>55</v>
      </c>
      <c r="C485" s="39" t="s">
        <v>222</v>
      </c>
      <c r="D485" s="9"/>
      <c r="E485" s="31" t="s">
        <v>398</v>
      </c>
      <c r="F485" s="108">
        <f>F486</f>
        <v>339.1</v>
      </c>
      <c r="G485" s="108">
        <f t="shared" si="74"/>
        <v>282.8</v>
      </c>
      <c r="H485" s="108">
        <f t="shared" si="74"/>
        <v>282.8</v>
      </c>
    </row>
    <row r="486" spans="1:8" ht="12.75">
      <c r="A486" s="9" t="s">
        <v>25</v>
      </c>
      <c r="B486" s="9" t="s">
        <v>55</v>
      </c>
      <c r="C486" s="39" t="s">
        <v>223</v>
      </c>
      <c r="D486" s="9"/>
      <c r="E486" s="32" t="s">
        <v>535</v>
      </c>
      <c r="F486" s="108">
        <f>F487+F488+F489</f>
        <v>339.1</v>
      </c>
      <c r="G486" s="108">
        <f>G487+G488+G489</f>
        <v>282.8</v>
      </c>
      <c r="H486" s="108">
        <f>H487+H488+H489</f>
        <v>282.8</v>
      </c>
    </row>
    <row r="487" spans="1:8" ht="45">
      <c r="A487" s="9" t="s">
        <v>25</v>
      </c>
      <c r="B487" s="9" t="s">
        <v>55</v>
      </c>
      <c r="C487" s="39" t="s">
        <v>223</v>
      </c>
      <c r="D487" s="9" t="s">
        <v>103</v>
      </c>
      <c r="E487" s="32" t="s">
        <v>104</v>
      </c>
      <c r="F487" s="108">
        <v>172.9</v>
      </c>
      <c r="G487" s="108">
        <v>172.9</v>
      </c>
      <c r="H487" s="108">
        <v>172.9</v>
      </c>
    </row>
    <row r="488" spans="1:8" ht="22.5">
      <c r="A488" s="9" t="s">
        <v>25</v>
      </c>
      <c r="B488" s="9" t="s">
        <v>55</v>
      </c>
      <c r="C488" s="39" t="s">
        <v>223</v>
      </c>
      <c r="D488" s="9" t="s">
        <v>105</v>
      </c>
      <c r="E488" s="32" t="s">
        <v>598</v>
      </c>
      <c r="F488" s="108">
        <f>108.8+25+16+15.3</f>
        <v>165.10000000000002</v>
      </c>
      <c r="G488" s="108">
        <v>108.8</v>
      </c>
      <c r="H488" s="108">
        <v>108.8</v>
      </c>
    </row>
    <row r="489" spans="1:8" ht="12.75">
      <c r="A489" s="9" t="s">
        <v>25</v>
      </c>
      <c r="B489" s="9" t="s">
        <v>55</v>
      </c>
      <c r="C489" s="39" t="s">
        <v>223</v>
      </c>
      <c r="D489" s="9" t="s">
        <v>149</v>
      </c>
      <c r="E489" s="31" t="s">
        <v>150</v>
      </c>
      <c r="F489" s="108">
        <v>1.1</v>
      </c>
      <c r="G489" s="108">
        <v>1.1</v>
      </c>
      <c r="H489" s="108">
        <v>1.1</v>
      </c>
    </row>
    <row r="490" spans="1:8" ht="22.5">
      <c r="A490" s="9" t="s">
        <v>25</v>
      </c>
      <c r="B490" s="9" t="s">
        <v>55</v>
      </c>
      <c r="C490" s="39" t="s">
        <v>949</v>
      </c>
      <c r="D490" s="9"/>
      <c r="E490" s="31" t="s">
        <v>409</v>
      </c>
      <c r="F490" s="108">
        <f aca="true" t="shared" si="75" ref="F490:H491">F491</f>
        <v>20</v>
      </c>
      <c r="G490" s="108">
        <f t="shared" si="75"/>
        <v>0</v>
      </c>
      <c r="H490" s="108">
        <f t="shared" si="75"/>
        <v>0</v>
      </c>
    </row>
    <row r="491" spans="1:8" ht="22.5">
      <c r="A491" s="9" t="s">
        <v>25</v>
      </c>
      <c r="B491" s="9" t="s">
        <v>55</v>
      </c>
      <c r="C491" s="39" t="s">
        <v>950</v>
      </c>
      <c r="D491" s="9"/>
      <c r="E491" s="31" t="s">
        <v>948</v>
      </c>
      <c r="F491" s="108">
        <f t="shared" si="75"/>
        <v>20</v>
      </c>
      <c r="G491" s="108">
        <f t="shared" si="75"/>
        <v>0</v>
      </c>
      <c r="H491" s="108">
        <f t="shared" si="75"/>
        <v>0</v>
      </c>
    </row>
    <row r="492" spans="1:9" ht="22.5">
      <c r="A492" s="9" t="s">
        <v>25</v>
      </c>
      <c r="B492" s="9" t="s">
        <v>55</v>
      </c>
      <c r="C492" s="39" t="s">
        <v>950</v>
      </c>
      <c r="D492" s="9" t="s">
        <v>105</v>
      </c>
      <c r="E492" s="32" t="s">
        <v>598</v>
      </c>
      <c r="F492" s="108">
        <v>20</v>
      </c>
      <c r="G492" s="108">
        <v>0</v>
      </c>
      <c r="H492" s="108">
        <v>0</v>
      </c>
      <c r="I492" s="170"/>
    </row>
    <row r="493" spans="1:8" ht="12.75">
      <c r="A493" s="16" t="s">
        <v>25</v>
      </c>
      <c r="B493" s="16" t="s">
        <v>17</v>
      </c>
      <c r="C493" s="37"/>
      <c r="D493" s="16"/>
      <c r="E493" s="30" t="s">
        <v>80</v>
      </c>
      <c r="F493" s="103">
        <f>F494</f>
        <v>7260.4</v>
      </c>
      <c r="G493" s="103">
        <f aca="true" t="shared" si="76" ref="G493:H496">G494</f>
        <v>7025</v>
      </c>
      <c r="H493" s="103">
        <f t="shared" si="76"/>
        <v>6885</v>
      </c>
    </row>
    <row r="494" spans="1:8" ht="22.5">
      <c r="A494" s="9" t="s">
        <v>25</v>
      </c>
      <c r="B494" s="9" t="s">
        <v>17</v>
      </c>
      <c r="C494" s="39" t="s">
        <v>263</v>
      </c>
      <c r="D494" s="9"/>
      <c r="E494" s="32" t="s">
        <v>46</v>
      </c>
      <c r="F494" s="105">
        <f>F495</f>
        <v>7260.4</v>
      </c>
      <c r="G494" s="105">
        <f t="shared" si="76"/>
        <v>7025</v>
      </c>
      <c r="H494" s="105">
        <f t="shared" si="76"/>
        <v>6885</v>
      </c>
    </row>
    <row r="495" spans="1:8" ht="12.75">
      <c r="A495" s="9" t="s">
        <v>25</v>
      </c>
      <c r="B495" s="9" t="s">
        <v>17</v>
      </c>
      <c r="C495" s="39" t="s">
        <v>224</v>
      </c>
      <c r="D495" s="9"/>
      <c r="E495" s="44" t="s">
        <v>181</v>
      </c>
      <c r="F495" s="105">
        <f>F496</f>
        <v>7260.4</v>
      </c>
      <c r="G495" s="105">
        <f t="shared" si="76"/>
        <v>7025</v>
      </c>
      <c r="H495" s="105">
        <f t="shared" si="76"/>
        <v>6885</v>
      </c>
    </row>
    <row r="496" spans="1:8" s="5" customFormat="1" ht="33.75">
      <c r="A496" s="9" t="s">
        <v>25</v>
      </c>
      <c r="B496" s="9" t="s">
        <v>17</v>
      </c>
      <c r="C496" s="39" t="s">
        <v>225</v>
      </c>
      <c r="D496" s="9"/>
      <c r="E496" s="32" t="s">
        <v>537</v>
      </c>
      <c r="F496" s="105">
        <f>F497</f>
        <v>7260.4</v>
      </c>
      <c r="G496" s="105">
        <f t="shared" si="76"/>
        <v>7025</v>
      </c>
      <c r="H496" s="105">
        <f t="shared" si="76"/>
        <v>6885</v>
      </c>
    </row>
    <row r="497" spans="1:8" s="5" customFormat="1" ht="12.75">
      <c r="A497" s="9" t="s">
        <v>25</v>
      </c>
      <c r="B497" s="9" t="s">
        <v>17</v>
      </c>
      <c r="C497" s="39" t="s">
        <v>226</v>
      </c>
      <c r="D497" s="9"/>
      <c r="E497" s="31" t="s">
        <v>398</v>
      </c>
      <c r="F497" s="105">
        <f>F498+F501+F508</f>
        <v>7260.4</v>
      </c>
      <c r="G497" s="105">
        <f>G498+G501+G508</f>
        <v>7025</v>
      </c>
      <c r="H497" s="105">
        <f>H498+H501+H508</f>
        <v>6885</v>
      </c>
    </row>
    <row r="498" spans="1:8" s="5" customFormat="1" ht="22.5">
      <c r="A498" s="9" t="s">
        <v>25</v>
      </c>
      <c r="B498" s="9" t="s">
        <v>17</v>
      </c>
      <c r="C498" s="39" t="s">
        <v>227</v>
      </c>
      <c r="D498" s="9"/>
      <c r="E498" s="31" t="s">
        <v>228</v>
      </c>
      <c r="F498" s="105">
        <f>F499</f>
        <v>877.7</v>
      </c>
      <c r="G498" s="105">
        <f>G499</f>
        <v>880</v>
      </c>
      <c r="H498" s="105">
        <f>H499</f>
        <v>880</v>
      </c>
    </row>
    <row r="499" spans="1:8" s="5" customFormat="1" ht="45">
      <c r="A499" s="9" t="s">
        <v>25</v>
      </c>
      <c r="B499" s="9" t="s">
        <v>17</v>
      </c>
      <c r="C499" s="39" t="s">
        <v>227</v>
      </c>
      <c r="D499" s="9" t="s">
        <v>103</v>
      </c>
      <c r="E499" s="32" t="s">
        <v>104</v>
      </c>
      <c r="F499" s="105">
        <v>877.7</v>
      </c>
      <c r="G499" s="105">
        <v>880</v>
      </c>
      <c r="H499" s="105">
        <v>880</v>
      </c>
    </row>
    <row r="500" spans="1:8" s="5" customFormat="1" ht="12.75" hidden="1">
      <c r="A500" s="9" t="s">
        <v>25</v>
      </c>
      <c r="B500" s="9" t="s">
        <v>17</v>
      </c>
      <c r="C500" s="39" t="s">
        <v>229</v>
      </c>
      <c r="D500" s="9" t="s">
        <v>149</v>
      </c>
      <c r="E500" s="31" t="s">
        <v>150</v>
      </c>
      <c r="F500" s="105"/>
      <c r="G500" s="105"/>
      <c r="H500" s="105"/>
    </row>
    <row r="501" spans="1:8" s="5" customFormat="1" ht="33.75">
      <c r="A501" s="9" t="s">
        <v>25</v>
      </c>
      <c r="B501" s="9" t="s">
        <v>17</v>
      </c>
      <c r="C501" s="39" t="s">
        <v>230</v>
      </c>
      <c r="D501" s="9"/>
      <c r="E501" s="32" t="s">
        <v>538</v>
      </c>
      <c r="F501" s="108">
        <f>F502+F503+F504</f>
        <v>1603</v>
      </c>
      <c r="G501" s="108">
        <f>G502+G503+G504</f>
        <v>1603</v>
      </c>
      <c r="H501" s="108">
        <f>H502+H503+H504</f>
        <v>1503</v>
      </c>
    </row>
    <row r="502" spans="1:8" s="5" customFormat="1" ht="45">
      <c r="A502" s="9" t="s">
        <v>25</v>
      </c>
      <c r="B502" s="9" t="s">
        <v>17</v>
      </c>
      <c r="C502" s="39" t="s">
        <v>230</v>
      </c>
      <c r="D502" s="9" t="s">
        <v>103</v>
      </c>
      <c r="E502" s="32" t="s">
        <v>104</v>
      </c>
      <c r="F502" s="108">
        <v>1389</v>
      </c>
      <c r="G502" s="108">
        <v>1389</v>
      </c>
      <c r="H502" s="108">
        <v>1289</v>
      </c>
    </row>
    <row r="503" spans="1:8" ht="22.5">
      <c r="A503" s="9" t="s">
        <v>25</v>
      </c>
      <c r="B503" s="9" t="s">
        <v>17</v>
      </c>
      <c r="C503" s="39" t="s">
        <v>230</v>
      </c>
      <c r="D503" s="9" t="s">
        <v>105</v>
      </c>
      <c r="E503" s="32" t="s">
        <v>598</v>
      </c>
      <c r="F503" s="105">
        <f>204</f>
        <v>204</v>
      </c>
      <c r="G503" s="105">
        <v>204</v>
      </c>
      <c r="H503" s="105">
        <v>204</v>
      </c>
    </row>
    <row r="504" spans="1:8" ht="12" customHeight="1">
      <c r="A504" s="9" t="s">
        <v>25</v>
      </c>
      <c r="B504" s="9" t="s">
        <v>17</v>
      </c>
      <c r="C504" s="39" t="s">
        <v>230</v>
      </c>
      <c r="D504" s="9" t="s">
        <v>149</v>
      </c>
      <c r="E504" s="31" t="s">
        <v>150</v>
      </c>
      <c r="F504" s="108">
        <v>10</v>
      </c>
      <c r="G504" s="108">
        <v>10</v>
      </c>
      <c r="H504" s="108">
        <v>10</v>
      </c>
    </row>
    <row r="505" spans="1:8" ht="45" hidden="1">
      <c r="A505" s="9" t="s">
        <v>25</v>
      </c>
      <c r="B505" s="9" t="s">
        <v>17</v>
      </c>
      <c r="C505" s="39" t="s">
        <v>231</v>
      </c>
      <c r="D505" s="9"/>
      <c r="E505" s="32" t="s">
        <v>281</v>
      </c>
      <c r="F505" s="108">
        <f aca="true" t="shared" si="77" ref="F505:H506">F506</f>
        <v>0</v>
      </c>
      <c r="G505" s="108">
        <f t="shared" si="77"/>
        <v>0</v>
      </c>
      <c r="H505" s="108">
        <f t="shared" si="77"/>
        <v>0</v>
      </c>
    </row>
    <row r="506" spans="1:8" ht="22.5" hidden="1">
      <c r="A506" s="9" t="s">
        <v>25</v>
      </c>
      <c r="B506" s="9" t="s">
        <v>17</v>
      </c>
      <c r="C506" s="39" t="s">
        <v>232</v>
      </c>
      <c r="D506" s="9"/>
      <c r="E506" s="47" t="s">
        <v>290</v>
      </c>
      <c r="F506" s="108">
        <f t="shared" si="77"/>
        <v>0</v>
      </c>
      <c r="G506" s="108">
        <f t="shared" si="77"/>
        <v>0</v>
      </c>
      <c r="H506" s="108">
        <f t="shared" si="77"/>
        <v>0</v>
      </c>
    </row>
    <row r="507" spans="1:8" ht="22.5" hidden="1">
      <c r="A507" s="9" t="s">
        <v>25</v>
      </c>
      <c r="B507" s="9" t="s">
        <v>17</v>
      </c>
      <c r="C507" s="39" t="s">
        <v>232</v>
      </c>
      <c r="D507" s="9" t="s">
        <v>105</v>
      </c>
      <c r="E507" s="32" t="s">
        <v>598</v>
      </c>
      <c r="F507" s="108"/>
      <c r="G507" s="108"/>
      <c r="H507" s="108"/>
    </row>
    <row r="508" spans="1:8" ht="33.75">
      <c r="A508" s="9" t="s">
        <v>25</v>
      </c>
      <c r="B508" s="9" t="s">
        <v>17</v>
      </c>
      <c r="C508" s="39" t="s">
        <v>233</v>
      </c>
      <c r="D508" s="9"/>
      <c r="E508" s="32" t="s">
        <v>280</v>
      </c>
      <c r="F508" s="108">
        <f>F509+F510+F511</f>
        <v>4779.7</v>
      </c>
      <c r="G508" s="108">
        <f>G509+G510+G511</f>
        <v>4542</v>
      </c>
      <c r="H508" s="108">
        <f>H509+H510+H511</f>
        <v>4502</v>
      </c>
    </row>
    <row r="509" spans="1:8" ht="45">
      <c r="A509" s="9" t="s">
        <v>25</v>
      </c>
      <c r="B509" s="9" t="s">
        <v>17</v>
      </c>
      <c r="C509" s="39" t="s">
        <v>233</v>
      </c>
      <c r="D509" s="9" t="s">
        <v>103</v>
      </c>
      <c r="E509" s="32" t="s">
        <v>104</v>
      </c>
      <c r="F509" s="108">
        <f>4100-773.3+150</f>
        <v>3476.7</v>
      </c>
      <c r="G509" s="108">
        <v>4150</v>
      </c>
      <c r="H509" s="108">
        <v>4110</v>
      </c>
    </row>
    <row r="510" spans="1:9" ht="22.5">
      <c r="A510" s="9" t="s">
        <v>25</v>
      </c>
      <c r="B510" s="9" t="s">
        <v>17</v>
      </c>
      <c r="C510" s="39" t="s">
        <v>233</v>
      </c>
      <c r="D510" s="9" t="s">
        <v>105</v>
      </c>
      <c r="E510" s="32" t="s">
        <v>598</v>
      </c>
      <c r="F510" s="108">
        <f>350+773.3+90.5+19+20+48.2</f>
        <v>1301</v>
      </c>
      <c r="G510" s="108">
        <v>390</v>
      </c>
      <c r="H510" s="108">
        <v>390</v>
      </c>
      <c r="I510" s="170"/>
    </row>
    <row r="511" spans="1:8" ht="12.75">
      <c r="A511" s="9" t="s">
        <v>25</v>
      </c>
      <c r="B511" s="9" t="s">
        <v>17</v>
      </c>
      <c r="C511" s="39" t="s">
        <v>233</v>
      </c>
      <c r="D511" s="9" t="s">
        <v>149</v>
      </c>
      <c r="E511" s="31" t="s">
        <v>150</v>
      </c>
      <c r="F511" s="108">
        <v>2</v>
      </c>
      <c r="G511" s="108">
        <v>2</v>
      </c>
      <c r="H511" s="108">
        <v>2</v>
      </c>
    </row>
    <row r="512" spans="1:8" s="5" customFormat="1" ht="12.75">
      <c r="A512" s="16" t="s">
        <v>25</v>
      </c>
      <c r="B512" s="16" t="s">
        <v>18</v>
      </c>
      <c r="C512" s="93"/>
      <c r="D512" s="16"/>
      <c r="E512" s="30" t="s">
        <v>19</v>
      </c>
      <c r="F512" s="119">
        <f>F513</f>
        <v>250</v>
      </c>
      <c r="G512" s="119">
        <f aca="true" t="shared" si="78" ref="G512:H514">G513</f>
        <v>250</v>
      </c>
      <c r="H512" s="119">
        <f t="shared" si="78"/>
        <v>250</v>
      </c>
    </row>
    <row r="513" spans="1:8" s="5" customFormat="1" ht="12.75">
      <c r="A513" s="16" t="s">
        <v>25</v>
      </c>
      <c r="B513" s="16" t="s">
        <v>22</v>
      </c>
      <c r="C513" s="37"/>
      <c r="D513" s="16"/>
      <c r="E513" s="30" t="s">
        <v>23</v>
      </c>
      <c r="F513" s="119">
        <f>F514</f>
        <v>250</v>
      </c>
      <c r="G513" s="119">
        <f t="shared" si="78"/>
        <v>250</v>
      </c>
      <c r="H513" s="119">
        <f t="shared" si="78"/>
        <v>250</v>
      </c>
    </row>
    <row r="514" spans="1:8" ht="22.5">
      <c r="A514" s="9" t="s">
        <v>25</v>
      </c>
      <c r="B514" s="9" t="s">
        <v>22</v>
      </c>
      <c r="C514" s="39" t="s">
        <v>501</v>
      </c>
      <c r="D514" s="9"/>
      <c r="E514" s="32" t="s">
        <v>43</v>
      </c>
      <c r="F514" s="108">
        <f>F515</f>
        <v>250</v>
      </c>
      <c r="G514" s="108">
        <f t="shared" si="78"/>
        <v>250</v>
      </c>
      <c r="H514" s="108">
        <f t="shared" si="78"/>
        <v>250</v>
      </c>
    </row>
    <row r="515" spans="1:8" ht="22.5">
      <c r="A515" s="9" t="s">
        <v>25</v>
      </c>
      <c r="B515" s="9" t="s">
        <v>22</v>
      </c>
      <c r="C515" s="39" t="s">
        <v>489</v>
      </c>
      <c r="D515" s="9"/>
      <c r="E515" s="43" t="s">
        <v>560</v>
      </c>
      <c r="F515" s="108">
        <f>F516+F520</f>
        <v>250</v>
      </c>
      <c r="G515" s="108">
        <f>G516+G520</f>
        <v>250</v>
      </c>
      <c r="H515" s="108">
        <f>H516+H520</f>
        <v>250</v>
      </c>
    </row>
    <row r="516" spans="1:8" ht="33.75">
      <c r="A516" s="9" t="s">
        <v>25</v>
      </c>
      <c r="B516" s="9" t="s">
        <v>22</v>
      </c>
      <c r="C516" s="39" t="s">
        <v>490</v>
      </c>
      <c r="D516" s="9"/>
      <c r="E516" s="32" t="s">
        <v>346</v>
      </c>
      <c r="F516" s="108">
        <f>F517</f>
        <v>150</v>
      </c>
      <c r="G516" s="108">
        <f aca="true" t="shared" si="79" ref="G516:H518">G517</f>
        <v>150</v>
      </c>
      <c r="H516" s="108">
        <f t="shared" si="79"/>
        <v>150</v>
      </c>
    </row>
    <row r="517" spans="1:8" ht="12.75">
      <c r="A517" s="9" t="s">
        <v>25</v>
      </c>
      <c r="B517" s="9" t="s">
        <v>22</v>
      </c>
      <c r="C517" s="39" t="s">
        <v>491</v>
      </c>
      <c r="D517" s="9"/>
      <c r="E517" s="31" t="s">
        <v>398</v>
      </c>
      <c r="F517" s="108">
        <f>F518</f>
        <v>150</v>
      </c>
      <c r="G517" s="108">
        <f t="shared" si="79"/>
        <v>150</v>
      </c>
      <c r="H517" s="108">
        <f t="shared" si="79"/>
        <v>150</v>
      </c>
    </row>
    <row r="518" spans="1:8" ht="22.5">
      <c r="A518" s="9" t="s">
        <v>25</v>
      </c>
      <c r="B518" s="9" t="s">
        <v>22</v>
      </c>
      <c r="C518" s="39" t="s">
        <v>492</v>
      </c>
      <c r="D518" s="9"/>
      <c r="E518" s="32" t="s">
        <v>347</v>
      </c>
      <c r="F518" s="108">
        <f>F519</f>
        <v>150</v>
      </c>
      <c r="G518" s="108">
        <f t="shared" si="79"/>
        <v>150</v>
      </c>
      <c r="H518" s="108">
        <f t="shared" si="79"/>
        <v>150</v>
      </c>
    </row>
    <row r="519" spans="1:8" ht="22.5">
      <c r="A519" s="9" t="s">
        <v>25</v>
      </c>
      <c r="B519" s="9" t="s">
        <v>22</v>
      </c>
      <c r="C519" s="39" t="s">
        <v>492</v>
      </c>
      <c r="D519" s="9" t="s">
        <v>105</v>
      </c>
      <c r="E519" s="32" t="s">
        <v>598</v>
      </c>
      <c r="F519" s="108">
        <v>150</v>
      </c>
      <c r="G519" s="108">
        <v>150</v>
      </c>
      <c r="H519" s="108">
        <v>150</v>
      </c>
    </row>
    <row r="520" spans="1:8" ht="33.75">
      <c r="A520" s="9" t="s">
        <v>25</v>
      </c>
      <c r="B520" s="9" t="s">
        <v>22</v>
      </c>
      <c r="C520" s="39" t="s">
        <v>493</v>
      </c>
      <c r="D520" s="9"/>
      <c r="E520" s="32" t="s">
        <v>349</v>
      </c>
      <c r="F520" s="108">
        <f>F521</f>
        <v>100</v>
      </c>
      <c r="G520" s="108">
        <f aca="true" t="shared" si="80" ref="G520:H522">G521</f>
        <v>100</v>
      </c>
      <c r="H520" s="108">
        <f t="shared" si="80"/>
        <v>100</v>
      </c>
    </row>
    <row r="521" spans="1:8" ht="12.75">
      <c r="A521" s="9" t="s">
        <v>25</v>
      </c>
      <c r="B521" s="9" t="s">
        <v>22</v>
      </c>
      <c r="C521" s="39" t="s">
        <v>495</v>
      </c>
      <c r="D521" s="9"/>
      <c r="E521" s="31" t="s">
        <v>398</v>
      </c>
      <c r="F521" s="108">
        <f>F522</f>
        <v>100</v>
      </c>
      <c r="G521" s="108">
        <f t="shared" si="80"/>
        <v>100</v>
      </c>
      <c r="H521" s="108">
        <f t="shared" si="80"/>
        <v>100</v>
      </c>
    </row>
    <row r="522" spans="1:8" ht="33.75">
      <c r="A522" s="9" t="s">
        <v>25</v>
      </c>
      <c r="B522" s="9" t="s">
        <v>22</v>
      </c>
      <c r="C522" s="39" t="s">
        <v>494</v>
      </c>
      <c r="D522" s="9"/>
      <c r="E522" s="32" t="s">
        <v>348</v>
      </c>
      <c r="F522" s="108">
        <f>F523</f>
        <v>100</v>
      </c>
      <c r="G522" s="108">
        <f t="shared" si="80"/>
        <v>100</v>
      </c>
      <c r="H522" s="108">
        <f t="shared" si="80"/>
        <v>100</v>
      </c>
    </row>
    <row r="523" spans="1:8" ht="22.5">
      <c r="A523" s="9" t="s">
        <v>25</v>
      </c>
      <c r="B523" s="9" t="s">
        <v>22</v>
      </c>
      <c r="C523" s="39" t="s">
        <v>494</v>
      </c>
      <c r="D523" s="9" t="s">
        <v>105</v>
      </c>
      <c r="E523" s="32" t="s">
        <v>598</v>
      </c>
      <c r="F523" s="108">
        <v>100</v>
      </c>
      <c r="G523" s="108">
        <v>100</v>
      </c>
      <c r="H523" s="108">
        <v>100</v>
      </c>
    </row>
    <row r="524" spans="1:8" ht="12.75">
      <c r="A524" s="9" t="s">
        <v>25</v>
      </c>
      <c r="B524" s="16" t="s">
        <v>79</v>
      </c>
      <c r="C524" s="37"/>
      <c r="D524" s="16"/>
      <c r="E524" s="30" t="s">
        <v>72</v>
      </c>
      <c r="F524" s="119">
        <f>F525+F546</f>
        <v>4060.4</v>
      </c>
      <c r="G524" s="119">
        <f>G525+G546</f>
        <v>3804.1</v>
      </c>
      <c r="H524" s="119">
        <f>H525+H546</f>
        <v>3754.1</v>
      </c>
    </row>
    <row r="525" spans="1:8" ht="12.75">
      <c r="A525" s="9" t="s">
        <v>25</v>
      </c>
      <c r="B525" s="16" t="s">
        <v>91</v>
      </c>
      <c r="C525" s="37"/>
      <c r="D525" s="16"/>
      <c r="E525" s="33" t="s">
        <v>92</v>
      </c>
      <c r="F525" s="119">
        <f>F526</f>
        <v>3420.4</v>
      </c>
      <c r="G525" s="119">
        <f>G526</f>
        <v>3204.1</v>
      </c>
      <c r="H525" s="119">
        <f>H526</f>
        <v>3154.1</v>
      </c>
    </row>
    <row r="526" spans="1:8" ht="22.5">
      <c r="A526" s="9" t="s">
        <v>25</v>
      </c>
      <c r="B526" s="9" t="s">
        <v>91</v>
      </c>
      <c r="C526" s="39" t="s">
        <v>234</v>
      </c>
      <c r="D526" s="9"/>
      <c r="E526" s="31" t="s">
        <v>44</v>
      </c>
      <c r="F526" s="108">
        <f>F533+F527</f>
        <v>3420.4</v>
      </c>
      <c r="G526" s="108">
        <f>G533+G527</f>
        <v>3204.1</v>
      </c>
      <c r="H526" s="108">
        <f>H533+H527</f>
        <v>3154.1</v>
      </c>
    </row>
    <row r="527" spans="1:8" ht="12.75" hidden="1">
      <c r="A527" s="9" t="s">
        <v>25</v>
      </c>
      <c r="B527" s="9" t="s">
        <v>91</v>
      </c>
      <c r="C527" s="40" t="s">
        <v>239</v>
      </c>
      <c r="D527" s="17"/>
      <c r="E527" s="43" t="s">
        <v>515</v>
      </c>
      <c r="F527" s="108">
        <f>F528</f>
        <v>0</v>
      </c>
      <c r="G527" s="108">
        <f aca="true" t="shared" si="81" ref="G527:H531">G528</f>
        <v>0</v>
      </c>
      <c r="H527" s="108">
        <f t="shared" si="81"/>
        <v>0</v>
      </c>
    </row>
    <row r="528" spans="1:8" ht="33.75" hidden="1">
      <c r="A528" s="9" t="s">
        <v>25</v>
      </c>
      <c r="B528" s="9" t="s">
        <v>91</v>
      </c>
      <c r="C528" s="40" t="s">
        <v>240</v>
      </c>
      <c r="D528" s="17"/>
      <c r="E528" s="31" t="s">
        <v>517</v>
      </c>
      <c r="F528" s="108">
        <f>F529</f>
        <v>0</v>
      </c>
      <c r="G528" s="108">
        <f t="shared" si="81"/>
        <v>0</v>
      </c>
      <c r="H528" s="108">
        <f t="shared" si="81"/>
        <v>0</v>
      </c>
    </row>
    <row r="529" spans="1:8" ht="12.75" hidden="1">
      <c r="A529" s="9" t="s">
        <v>25</v>
      </c>
      <c r="B529" s="9" t="s">
        <v>91</v>
      </c>
      <c r="C529" s="40" t="s">
        <v>241</v>
      </c>
      <c r="D529" s="17"/>
      <c r="E529" s="31" t="s">
        <v>398</v>
      </c>
      <c r="F529" s="108">
        <f>F530</f>
        <v>0</v>
      </c>
      <c r="G529" s="108">
        <f t="shared" si="81"/>
        <v>0</v>
      </c>
      <c r="H529" s="108">
        <f t="shared" si="81"/>
        <v>0</v>
      </c>
    </row>
    <row r="530" spans="1:8" ht="33.75" hidden="1">
      <c r="A530" s="9" t="s">
        <v>25</v>
      </c>
      <c r="B530" s="9" t="s">
        <v>91</v>
      </c>
      <c r="C530" s="40" t="s">
        <v>242</v>
      </c>
      <c r="D530" s="17"/>
      <c r="E530" s="31" t="s">
        <v>517</v>
      </c>
      <c r="F530" s="108">
        <f>F531</f>
        <v>0</v>
      </c>
      <c r="G530" s="108">
        <f t="shared" si="81"/>
        <v>0</v>
      </c>
      <c r="H530" s="108">
        <f t="shared" si="81"/>
        <v>0</v>
      </c>
    </row>
    <row r="531" spans="1:8" ht="12.75" hidden="1">
      <c r="A531" s="9" t="s">
        <v>25</v>
      </c>
      <c r="B531" s="9" t="s">
        <v>91</v>
      </c>
      <c r="C531" s="40" t="s">
        <v>243</v>
      </c>
      <c r="D531" s="17"/>
      <c r="E531" s="31" t="s">
        <v>182</v>
      </c>
      <c r="F531" s="108">
        <f>F532</f>
        <v>0</v>
      </c>
      <c r="G531" s="108">
        <f t="shared" si="81"/>
        <v>0</v>
      </c>
      <c r="H531" s="108">
        <f t="shared" si="81"/>
        <v>0</v>
      </c>
    </row>
    <row r="532" spans="1:8" ht="22.5" hidden="1">
      <c r="A532" s="9" t="s">
        <v>25</v>
      </c>
      <c r="B532" s="9" t="s">
        <v>91</v>
      </c>
      <c r="C532" s="40" t="s">
        <v>243</v>
      </c>
      <c r="D532" s="9" t="s">
        <v>105</v>
      </c>
      <c r="E532" s="32" t="s">
        <v>106</v>
      </c>
      <c r="F532" s="108">
        <v>0</v>
      </c>
      <c r="G532" s="108">
        <v>0</v>
      </c>
      <c r="H532" s="108">
        <v>0</v>
      </c>
    </row>
    <row r="533" spans="1:8" ht="22.5">
      <c r="A533" s="9" t="s">
        <v>25</v>
      </c>
      <c r="B533" s="9" t="s">
        <v>91</v>
      </c>
      <c r="C533" s="39" t="s">
        <v>235</v>
      </c>
      <c r="D533" s="9"/>
      <c r="E533" s="31" t="s">
        <v>385</v>
      </c>
      <c r="F533" s="108">
        <f>F534</f>
        <v>3420.4</v>
      </c>
      <c r="G533" s="108">
        <f aca="true" t="shared" si="82" ref="G533:H536">G534</f>
        <v>3204.1</v>
      </c>
      <c r="H533" s="108">
        <f t="shared" si="82"/>
        <v>3154.1</v>
      </c>
    </row>
    <row r="534" spans="1:8" ht="12.75">
      <c r="A534" s="9" t="s">
        <v>25</v>
      </c>
      <c r="B534" s="9" t="s">
        <v>91</v>
      </c>
      <c r="C534" s="39" t="s">
        <v>236</v>
      </c>
      <c r="D534" s="9"/>
      <c r="E534" s="31" t="s">
        <v>512</v>
      </c>
      <c r="F534" s="108">
        <f>F535+F541</f>
        <v>3420.4</v>
      </c>
      <c r="G534" s="108">
        <f>G535+G541</f>
        <v>3204.1</v>
      </c>
      <c r="H534" s="108">
        <f>H535+H541</f>
        <v>3154.1</v>
      </c>
    </row>
    <row r="535" spans="1:8" ht="12.75">
      <c r="A535" s="9" t="s">
        <v>25</v>
      </c>
      <c r="B535" s="9" t="s">
        <v>91</v>
      </c>
      <c r="C535" s="39" t="s">
        <v>237</v>
      </c>
      <c r="D535" s="9"/>
      <c r="E535" s="31" t="s">
        <v>398</v>
      </c>
      <c r="F535" s="108">
        <f>F536+F538</f>
        <v>3160.1</v>
      </c>
      <c r="G535" s="108">
        <f>G536+G538</f>
        <v>3204.1</v>
      </c>
      <c r="H535" s="108">
        <f>H536+H538</f>
        <v>3154.1</v>
      </c>
    </row>
    <row r="536" spans="1:8" ht="22.5">
      <c r="A536" s="9" t="s">
        <v>25</v>
      </c>
      <c r="B536" s="9" t="s">
        <v>91</v>
      </c>
      <c r="C536" s="39" t="s">
        <v>238</v>
      </c>
      <c r="D536" s="9"/>
      <c r="E536" s="31" t="s">
        <v>513</v>
      </c>
      <c r="F536" s="108">
        <f>F537</f>
        <v>3138.1</v>
      </c>
      <c r="G536" s="108">
        <f t="shared" si="82"/>
        <v>3204.1</v>
      </c>
      <c r="H536" s="108">
        <f t="shared" si="82"/>
        <v>3154.1</v>
      </c>
    </row>
    <row r="537" spans="1:9" ht="22.5">
      <c r="A537" s="9" t="s">
        <v>25</v>
      </c>
      <c r="B537" s="9" t="s">
        <v>91</v>
      </c>
      <c r="C537" s="39" t="s">
        <v>238</v>
      </c>
      <c r="D537" s="9" t="s">
        <v>151</v>
      </c>
      <c r="E537" s="32" t="s">
        <v>508</v>
      </c>
      <c r="F537" s="108">
        <f>3204.1-66</f>
        <v>3138.1</v>
      </c>
      <c r="G537" s="108">
        <v>3204.1</v>
      </c>
      <c r="H537" s="108">
        <v>3154.1</v>
      </c>
      <c r="I537" s="170"/>
    </row>
    <row r="538" spans="1:8" ht="33.75">
      <c r="A538" s="9" t="s">
        <v>25</v>
      </c>
      <c r="B538" s="9" t="s">
        <v>91</v>
      </c>
      <c r="C538" s="39" t="s">
        <v>922</v>
      </c>
      <c r="D538" s="9"/>
      <c r="E538" s="32" t="s">
        <v>454</v>
      </c>
      <c r="F538" s="108">
        <f aca="true" t="shared" si="83" ref="F538:H539">F539</f>
        <v>22</v>
      </c>
      <c r="G538" s="108">
        <f t="shared" si="83"/>
        <v>0</v>
      </c>
      <c r="H538" s="108">
        <f t="shared" si="83"/>
        <v>0</v>
      </c>
    </row>
    <row r="539" spans="1:8" ht="33.75">
      <c r="A539" s="9" t="s">
        <v>25</v>
      </c>
      <c r="B539" s="9" t="s">
        <v>91</v>
      </c>
      <c r="C539" s="39" t="s">
        <v>923</v>
      </c>
      <c r="D539" s="9"/>
      <c r="E539" s="34" t="s">
        <v>921</v>
      </c>
      <c r="F539" s="108">
        <f t="shared" si="83"/>
        <v>22</v>
      </c>
      <c r="G539" s="108">
        <f t="shared" si="83"/>
        <v>0</v>
      </c>
      <c r="H539" s="108">
        <f t="shared" si="83"/>
        <v>0</v>
      </c>
    </row>
    <row r="540" spans="1:8" ht="22.5">
      <c r="A540" s="9" t="s">
        <v>25</v>
      </c>
      <c r="B540" s="9" t="s">
        <v>91</v>
      </c>
      <c r="C540" s="39" t="s">
        <v>923</v>
      </c>
      <c r="D540" s="9" t="s">
        <v>151</v>
      </c>
      <c r="E540" s="32" t="s">
        <v>508</v>
      </c>
      <c r="F540" s="108">
        <v>22</v>
      </c>
      <c r="G540" s="108">
        <v>0</v>
      </c>
      <c r="H540" s="108">
        <v>0</v>
      </c>
    </row>
    <row r="541" spans="1:8" ht="22.5">
      <c r="A541" s="9" t="s">
        <v>25</v>
      </c>
      <c r="B541" s="9" t="s">
        <v>91</v>
      </c>
      <c r="C541" s="39" t="s">
        <v>915</v>
      </c>
      <c r="D541" s="9"/>
      <c r="E541" s="31" t="s">
        <v>409</v>
      </c>
      <c r="F541" s="108">
        <f>F542+F544</f>
        <v>260.3</v>
      </c>
      <c r="G541" s="108">
        <f>G542+G544</f>
        <v>0</v>
      </c>
      <c r="H541" s="108">
        <f>H542+H544</f>
        <v>0</v>
      </c>
    </row>
    <row r="542" spans="1:8" ht="22.5">
      <c r="A542" s="9" t="s">
        <v>25</v>
      </c>
      <c r="B542" s="9" t="s">
        <v>91</v>
      </c>
      <c r="C542" s="39" t="s">
        <v>916</v>
      </c>
      <c r="D542" s="9"/>
      <c r="E542" s="34" t="s">
        <v>913</v>
      </c>
      <c r="F542" s="108">
        <f>F543</f>
        <v>225.3</v>
      </c>
      <c r="G542" s="108">
        <f>G543</f>
        <v>0</v>
      </c>
      <c r="H542" s="108">
        <f>H543</f>
        <v>0</v>
      </c>
    </row>
    <row r="543" spans="1:8" ht="22.5">
      <c r="A543" s="9" t="s">
        <v>25</v>
      </c>
      <c r="B543" s="9" t="s">
        <v>91</v>
      </c>
      <c r="C543" s="39" t="s">
        <v>916</v>
      </c>
      <c r="D543" s="9" t="s">
        <v>151</v>
      </c>
      <c r="E543" s="32" t="s">
        <v>508</v>
      </c>
      <c r="F543" s="108">
        <v>225.3</v>
      </c>
      <c r="G543" s="108">
        <v>0</v>
      </c>
      <c r="H543" s="108">
        <v>0</v>
      </c>
    </row>
    <row r="544" spans="1:8" ht="22.5">
      <c r="A544" s="9" t="s">
        <v>25</v>
      </c>
      <c r="B544" s="9" t="s">
        <v>91</v>
      </c>
      <c r="C544" s="39" t="s">
        <v>951</v>
      </c>
      <c r="D544" s="9"/>
      <c r="E544" s="31" t="s">
        <v>948</v>
      </c>
      <c r="F544" s="108">
        <f>F545</f>
        <v>35</v>
      </c>
      <c r="G544" s="108">
        <f>G545</f>
        <v>0</v>
      </c>
      <c r="H544" s="108">
        <f>H545</f>
        <v>0</v>
      </c>
    </row>
    <row r="545" spans="1:8" ht="22.5">
      <c r="A545" s="9" t="s">
        <v>25</v>
      </c>
      <c r="B545" s="9" t="s">
        <v>91</v>
      </c>
      <c r="C545" s="39" t="s">
        <v>951</v>
      </c>
      <c r="D545" s="9" t="s">
        <v>151</v>
      </c>
      <c r="E545" s="32" t="s">
        <v>508</v>
      </c>
      <c r="F545" s="108">
        <v>35</v>
      </c>
      <c r="G545" s="108">
        <v>0</v>
      </c>
      <c r="H545" s="108">
        <v>0</v>
      </c>
    </row>
    <row r="546" spans="1:8" s="5" customFormat="1" ht="12.75">
      <c r="A546" s="16" t="s">
        <v>25</v>
      </c>
      <c r="B546" s="16" t="s">
        <v>422</v>
      </c>
      <c r="C546" s="37"/>
      <c r="D546" s="16"/>
      <c r="E546" s="30" t="s">
        <v>423</v>
      </c>
      <c r="F546" s="119">
        <f aca="true" t="shared" si="84" ref="F546:H551">F547</f>
        <v>640</v>
      </c>
      <c r="G546" s="119">
        <f t="shared" si="84"/>
        <v>600</v>
      </c>
      <c r="H546" s="119">
        <f t="shared" si="84"/>
        <v>600</v>
      </c>
    </row>
    <row r="547" spans="1:8" ht="22.5">
      <c r="A547" s="9" t="s">
        <v>25</v>
      </c>
      <c r="B547" s="9" t="s">
        <v>422</v>
      </c>
      <c r="C547" s="39" t="s">
        <v>234</v>
      </c>
      <c r="D547" s="9"/>
      <c r="E547" s="31" t="s">
        <v>44</v>
      </c>
      <c r="F547" s="108">
        <f t="shared" si="84"/>
        <v>640</v>
      </c>
      <c r="G547" s="108">
        <f t="shared" si="84"/>
        <v>600</v>
      </c>
      <c r="H547" s="108">
        <f t="shared" si="84"/>
        <v>600</v>
      </c>
    </row>
    <row r="548" spans="1:8" ht="12.75">
      <c r="A548" s="9" t="s">
        <v>25</v>
      </c>
      <c r="B548" s="9" t="s">
        <v>422</v>
      </c>
      <c r="C548" s="40" t="s">
        <v>239</v>
      </c>
      <c r="D548" s="17"/>
      <c r="E548" s="43" t="s">
        <v>515</v>
      </c>
      <c r="F548" s="108">
        <f t="shared" si="84"/>
        <v>640</v>
      </c>
      <c r="G548" s="108">
        <f t="shared" si="84"/>
        <v>600</v>
      </c>
      <c r="H548" s="108">
        <f t="shared" si="84"/>
        <v>600</v>
      </c>
    </row>
    <row r="549" spans="1:8" ht="33.75">
      <c r="A549" s="9" t="s">
        <v>25</v>
      </c>
      <c r="B549" s="9" t="s">
        <v>422</v>
      </c>
      <c r="C549" s="40" t="s">
        <v>240</v>
      </c>
      <c r="D549" s="17"/>
      <c r="E549" s="31" t="s">
        <v>517</v>
      </c>
      <c r="F549" s="108">
        <f t="shared" si="84"/>
        <v>640</v>
      </c>
      <c r="G549" s="108">
        <f t="shared" si="84"/>
        <v>600</v>
      </c>
      <c r="H549" s="108">
        <f t="shared" si="84"/>
        <v>600</v>
      </c>
    </row>
    <row r="550" spans="1:8" ht="12.75">
      <c r="A550" s="9" t="s">
        <v>25</v>
      </c>
      <c r="B550" s="9" t="s">
        <v>422</v>
      </c>
      <c r="C550" s="40" t="s">
        <v>241</v>
      </c>
      <c r="D550" s="17"/>
      <c r="E550" s="31" t="s">
        <v>398</v>
      </c>
      <c r="F550" s="108">
        <f t="shared" si="84"/>
        <v>640</v>
      </c>
      <c r="G550" s="108">
        <f t="shared" si="84"/>
        <v>600</v>
      </c>
      <c r="H550" s="108">
        <f t="shared" si="84"/>
        <v>600</v>
      </c>
    </row>
    <row r="551" spans="1:8" ht="33.75">
      <c r="A551" s="9" t="s">
        <v>25</v>
      </c>
      <c r="B551" s="9" t="s">
        <v>422</v>
      </c>
      <c r="C551" s="40" t="s">
        <v>242</v>
      </c>
      <c r="D551" s="17"/>
      <c r="E551" s="31" t="s">
        <v>517</v>
      </c>
      <c r="F551" s="108">
        <f>F552</f>
        <v>640</v>
      </c>
      <c r="G551" s="108">
        <f t="shared" si="84"/>
        <v>600</v>
      </c>
      <c r="H551" s="108">
        <f t="shared" si="84"/>
        <v>600</v>
      </c>
    </row>
    <row r="552" spans="1:8" ht="22.5">
      <c r="A552" s="9" t="s">
        <v>25</v>
      </c>
      <c r="B552" s="9" t="s">
        <v>422</v>
      </c>
      <c r="C552" s="40" t="s">
        <v>242</v>
      </c>
      <c r="D552" s="9" t="s">
        <v>105</v>
      </c>
      <c r="E552" s="32" t="s">
        <v>598</v>
      </c>
      <c r="F552" s="108">
        <f>600+40</f>
        <v>640</v>
      </c>
      <c r="G552" s="108">
        <v>600</v>
      </c>
      <c r="H552" s="108">
        <v>600</v>
      </c>
    </row>
    <row r="553" spans="1:8" ht="22.5">
      <c r="A553" s="16" t="s">
        <v>57</v>
      </c>
      <c r="B553" s="16"/>
      <c r="C553" s="37"/>
      <c r="D553" s="16"/>
      <c r="E553" s="30" t="s">
        <v>96</v>
      </c>
      <c r="F553" s="103">
        <f>F562+F690+F554</f>
        <v>192159.56000000003</v>
      </c>
      <c r="G553" s="103">
        <f>G562+G690+G554</f>
        <v>168572.25</v>
      </c>
      <c r="H553" s="103">
        <f>H562+H690+H554</f>
        <v>172819.3</v>
      </c>
    </row>
    <row r="554" spans="1:8" ht="12.75">
      <c r="A554" s="16" t="s">
        <v>57</v>
      </c>
      <c r="B554" s="16" t="s">
        <v>580</v>
      </c>
      <c r="C554" s="37"/>
      <c r="D554" s="16"/>
      <c r="E554" s="30" t="s">
        <v>67</v>
      </c>
      <c r="F554" s="103">
        <f aca="true" t="shared" si="85" ref="F554:H560">F555</f>
        <v>125</v>
      </c>
      <c r="G554" s="103">
        <f t="shared" si="85"/>
        <v>125</v>
      </c>
      <c r="H554" s="103">
        <f t="shared" si="85"/>
        <v>125</v>
      </c>
    </row>
    <row r="555" spans="1:8" ht="12.75">
      <c r="A555" s="16" t="s">
        <v>57</v>
      </c>
      <c r="B555" s="16" t="s">
        <v>107</v>
      </c>
      <c r="C555" s="37"/>
      <c r="D555" s="16"/>
      <c r="E555" s="30" t="s">
        <v>148</v>
      </c>
      <c r="F555" s="103">
        <f t="shared" si="85"/>
        <v>125</v>
      </c>
      <c r="G555" s="103">
        <f t="shared" si="85"/>
        <v>125</v>
      </c>
      <c r="H555" s="103">
        <f t="shared" si="85"/>
        <v>125</v>
      </c>
    </row>
    <row r="556" spans="1:8" ht="33.75">
      <c r="A556" s="9" t="s">
        <v>57</v>
      </c>
      <c r="B556" s="9" t="s">
        <v>107</v>
      </c>
      <c r="C556" s="93">
        <v>1200000000</v>
      </c>
      <c r="D556" s="9"/>
      <c r="E556" s="34" t="s">
        <v>47</v>
      </c>
      <c r="F556" s="105">
        <f t="shared" si="85"/>
        <v>125</v>
      </c>
      <c r="G556" s="105">
        <f t="shared" si="85"/>
        <v>125</v>
      </c>
      <c r="H556" s="105">
        <f t="shared" si="85"/>
        <v>125</v>
      </c>
    </row>
    <row r="557" spans="1:8" ht="22.5">
      <c r="A557" s="9" t="s">
        <v>57</v>
      </c>
      <c r="B557" s="9" t="s">
        <v>107</v>
      </c>
      <c r="C557" s="93">
        <v>1250000000</v>
      </c>
      <c r="D557" s="9"/>
      <c r="E557" s="46" t="s">
        <v>187</v>
      </c>
      <c r="F557" s="105">
        <f t="shared" si="85"/>
        <v>125</v>
      </c>
      <c r="G557" s="105">
        <f t="shared" si="85"/>
        <v>125</v>
      </c>
      <c r="H557" s="105">
        <f t="shared" si="85"/>
        <v>125</v>
      </c>
    </row>
    <row r="558" spans="1:8" ht="22.5">
      <c r="A558" s="9" t="s">
        <v>57</v>
      </c>
      <c r="B558" s="9" t="s">
        <v>107</v>
      </c>
      <c r="C558" s="93">
        <v>1250200000</v>
      </c>
      <c r="D558" s="9"/>
      <c r="E558" s="34" t="s">
        <v>69</v>
      </c>
      <c r="F558" s="105">
        <f t="shared" si="85"/>
        <v>125</v>
      </c>
      <c r="G558" s="105">
        <f t="shared" si="85"/>
        <v>125</v>
      </c>
      <c r="H558" s="105">
        <f t="shared" si="85"/>
        <v>125</v>
      </c>
    </row>
    <row r="559" spans="1:8" ht="12.75">
      <c r="A559" s="9" t="s">
        <v>57</v>
      </c>
      <c r="B559" s="9" t="s">
        <v>107</v>
      </c>
      <c r="C559" s="93">
        <v>1250220000</v>
      </c>
      <c r="D559" s="9"/>
      <c r="E559" s="31" t="s">
        <v>398</v>
      </c>
      <c r="F559" s="105">
        <f t="shared" si="85"/>
        <v>125</v>
      </c>
      <c r="G559" s="105">
        <f t="shared" si="85"/>
        <v>125</v>
      </c>
      <c r="H559" s="105">
        <f t="shared" si="85"/>
        <v>125</v>
      </c>
    </row>
    <row r="560" spans="1:8" ht="12.75">
      <c r="A560" s="9" t="s">
        <v>57</v>
      </c>
      <c r="B560" s="9" t="s">
        <v>107</v>
      </c>
      <c r="C560" s="93">
        <v>1250220010</v>
      </c>
      <c r="D560" s="9"/>
      <c r="E560" s="34" t="s">
        <v>384</v>
      </c>
      <c r="F560" s="105">
        <f>F561</f>
        <v>125</v>
      </c>
      <c r="G560" s="105">
        <f t="shared" si="85"/>
        <v>125</v>
      </c>
      <c r="H560" s="105">
        <f t="shared" si="85"/>
        <v>125</v>
      </c>
    </row>
    <row r="561" spans="1:8" ht="22.5">
      <c r="A561" s="9" t="s">
        <v>57</v>
      </c>
      <c r="B561" s="9" t="s">
        <v>107</v>
      </c>
      <c r="C561" s="93">
        <v>1250220010</v>
      </c>
      <c r="D561" s="9" t="s">
        <v>151</v>
      </c>
      <c r="E561" s="32" t="s">
        <v>508</v>
      </c>
      <c r="F561" s="105">
        <v>125</v>
      </c>
      <c r="G561" s="105">
        <v>125</v>
      </c>
      <c r="H561" s="105">
        <v>125</v>
      </c>
    </row>
    <row r="562" spans="1:8" ht="12.75">
      <c r="A562" s="16" t="s">
        <v>57</v>
      </c>
      <c r="B562" s="16" t="s">
        <v>11</v>
      </c>
      <c r="C562" s="37"/>
      <c r="D562" s="16"/>
      <c r="E562" s="30" t="s">
        <v>12</v>
      </c>
      <c r="F562" s="103">
        <f>F563+F584+F637+F644+F657+F615</f>
        <v>188632.96000000002</v>
      </c>
      <c r="G562" s="103">
        <f>G563+G584+G637+G644+G657+G615</f>
        <v>165045.65</v>
      </c>
      <c r="H562" s="103">
        <f>H563+H584+H637+H644+H657+H615</f>
        <v>169292.69999999998</v>
      </c>
    </row>
    <row r="563" spans="1:8" ht="12.75">
      <c r="A563" s="16" t="s">
        <v>57</v>
      </c>
      <c r="B563" s="16" t="s">
        <v>58</v>
      </c>
      <c r="C563" s="37"/>
      <c r="D563" s="16"/>
      <c r="E563" s="30" t="s">
        <v>59</v>
      </c>
      <c r="F563" s="103">
        <f aca="true" t="shared" si="86" ref="F563:H564">F564</f>
        <v>59256.8</v>
      </c>
      <c r="G563" s="103">
        <f t="shared" si="86"/>
        <v>45816.15</v>
      </c>
      <c r="H563" s="103">
        <f t="shared" si="86"/>
        <v>51151.8</v>
      </c>
    </row>
    <row r="564" spans="1:8" ht="33.75">
      <c r="A564" s="9" t="s">
        <v>57</v>
      </c>
      <c r="B564" s="9" t="s">
        <v>58</v>
      </c>
      <c r="C564" s="39" t="s">
        <v>245</v>
      </c>
      <c r="D564" s="35"/>
      <c r="E564" s="34" t="s">
        <v>47</v>
      </c>
      <c r="F564" s="108">
        <f t="shared" si="86"/>
        <v>59256.8</v>
      </c>
      <c r="G564" s="108">
        <f t="shared" si="86"/>
        <v>45816.15</v>
      </c>
      <c r="H564" s="108">
        <f t="shared" si="86"/>
        <v>51151.8</v>
      </c>
    </row>
    <row r="565" spans="1:8" s="5" customFormat="1" ht="12.75">
      <c r="A565" s="9" t="s">
        <v>57</v>
      </c>
      <c r="B565" s="9" t="s">
        <v>58</v>
      </c>
      <c r="C565" s="39" t="s">
        <v>246</v>
      </c>
      <c r="D565" s="35"/>
      <c r="E565" s="46" t="s">
        <v>185</v>
      </c>
      <c r="F565" s="108">
        <f>F566+F577</f>
        <v>59256.8</v>
      </c>
      <c r="G565" s="108">
        <f>G566+G577</f>
        <v>45816.15</v>
      </c>
      <c r="H565" s="108">
        <f>H566+H577</f>
        <v>51151.8</v>
      </c>
    </row>
    <row r="566" spans="1:8" ht="22.5">
      <c r="A566" s="9" t="s">
        <v>57</v>
      </c>
      <c r="B566" s="9" t="s">
        <v>58</v>
      </c>
      <c r="C566" s="39" t="s">
        <v>247</v>
      </c>
      <c r="D566" s="35"/>
      <c r="E566" s="34" t="s">
        <v>366</v>
      </c>
      <c r="F566" s="108">
        <f>F567</f>
        <v>24679.8</v>
      </c>
      <c r="G566" s="108">
        <f>G567</f>
        <v>17849.15</v>
      </c>
      <c r="H566" s="108">
        <f>H567</f>
        <v>23184.8</v>
      </c>
    </row>
    <row r="567" spans="1:8" ht="12.75">
      <c r="A567" s="9" t="s">
        <v>57</v>
      </c>
      <c r="B567" s="9" t="s">
        <v>58</v>
      </c>
      <c r="C567" s="39" t="s">
        <v>248</v>
      </c>
      <c r="D567" s="35"/>
      <c r="E567" s="31" t="s">
        <v>398</v>
      </c>
      <c r="F567" s="108">
        <f>F568+F570+F572+F574</f>
        <v>24679.8</v>
      </c>
      <c r="G567" s="108">
        <f>G568+G570+G572</f>
        <v>17849.15</v>
      </c>
      <c r="H567" s="108">
        <f>H568+H570+H572</f>
        <v>23184.8</v>
      </c>
    </row>
    <row r="568" spans="1:8" ht="12.75">
      <c r="A568" s="9" t="s">
        <v>57</v>
      </c>
      <c r="B568" s="9" t="s">
        <v>58</v>
      </c>
      <c r="C568" s="39" t="s">
        <v>249</v>
      </c>
      <c r="D568" s="35"/>
      <c r="E568" s="34" t="s">
        <v>367</v>
      </c>
      <c r="F568" s="108">
        <f>F569</f>
        <v>23623.05</v>
      </c>
      <c r="G568" s="108">
        <f>G569</f>
        <v>17849.15</v>
      </c>
      <c r="H568" s="108">
        <f>H569</f>
        <v>23184.8</v>
      </c>
    </row>
    <row r="569" spans="1:9" ht="22.5">
      <c r="A569" s="9" t="s">
        <v>57</v>
      </c>
      <c r="B569" s="9" t="s">
        <v>58</v>
      </c>
      <c r="C569" s="39" t="s">
        <v>249</v>
      </c>
      <c r="D569" s="35">
        <v>600</v>
      </c>
      <c r="E569" s="32" t="s">
        <v>540</v>
      </c>
      <c r="F569" s="108">
        <f>24184.8-302-6.8-9.7-29.7-59.5-154.05</f>
        <v>23623.05</v>
      </c>
      <c r="G569" s="108">
        <f>23884.8-6035.65</f>
        <v>17849.15</v>
      </c>
      <c r="H569" s="108">
        <v>23184.8</v>
      </c>
      <c r="I569" s="170"/>
    </row>
    <row r="570" spans="1:8" ht="12.75">
      <c r="A570" s="9" t="s">
        <v>57</v>
      </c>
      <c r="B570" s="9" t="s">
        <v>58</v>
      </c>
      <c r="C570" s="39" t="s">
        <v>755</v>
      </c>
      <c r="D570" s="35"/>
      <c r="E570" s="32" t="s">
        <v>244</v>
      </c>
      <c r="F570" s="108">
        <f>F571</f>
        <v>700.2</v>
      </c>
      <c r="G570" s="108">
        <f>G571</f>
        <v>0</v>
      </c>
      <c r="H570" s="108">
        <f>H571</f>
        <v>0</v>
      </c>
    </row>
    <row r="571" spans="1:9" ht="22.5">
      <c r="A571" s="9" t="s">
        <v>57</v>
      </c>
      <c r="B571" s="9" t="s">
        <v>58</v>
      </c>
      <c r="C571" s="39" t="s">
        <v>755</v>
      </c>
      <c r="D571" s="35">
        <v>600</v>
      </c>
      <c r="E571" s="32" t="s">
        <v>540</v>
      </c>
      <c r="F571" s="108">
        <f>6.8+309+29.7+40+59.5+255.2</f>
        <v>700.2</v>
      </c>
      <c r="G571" s="108">
        <v>0</v>
      </c>
      <c r="H571" s="108">
        <v>0</v>
      </c>
      <c r="I571" s="170"/>
    </row>
    <row r="572" spans="1:8" ht="22.5">
      <c r="A572" s="9" t="s">
        <v>57</v>
      </c>
      <c r="B572" s="9" t="s">
        <v>58</v>
      </c>
      <c r="C572" s="39" t="s">
        <v>756</v>
      </c>
      <c r="D572" s="35"/>
      <c r="E572" s="34" t="s">
        <v>61</v>
      </c>
      <c r="F572" s="108">
        <f>F573</f>
        <v>54.55</v>
      </c>
      <c r="G572" s="108">
        <f>G573</f>
        <v>0</v>
      </c>
      <c r="H572" s="108">
        <f>H573</f>
        <v>0</v>
      </c>
    </row>
    <row r="573" spans="1:9" ht="22.5">
      <c r="A573" s="9" t="s">
        <v>57</v>
      </c>
      <c r="B573" s="9" t="s">
        <v>58</v>
      </c>
      <c r="C573" s="39" t="s">
        <v>756</v>
      </c>
      <c r="D573" s="35">
        <v>600</v>
      </c>
      <c r="E573" s="32" t="s">
        <v>540</v>
      </c>
      <c r="F573" s="108">
        <f>9.7+44.85</f>
        <v>54.55</v>
      </c>
      <c r="G573" s="108">
        <v>0</v>
      </c>
      <c r="H573" s="108">
        <v>0</v>
      </c>
      <c r="I573" s="170"/>
    </row>
    <row r="574" spans="1:8" ht="33.75">
      <c r="A574" s="9" t="s">
        <v>57</v>
      </c>
      <c r="B574" s="9" t="s">
        <v>58</v>
      </c>
      <c r="C574" s="39" t="s">
        <v>924</v>
      </c>
      <c r="D574" s="35"/>
      <c r="E574" s="32" t="s">
        <v>454</v>
      </c>
      <c r="F574" s="108">
        <f aca="true" t="shared" si="87" ref="F574:H575">F575</f>
        <v>302</v>
      </c>
      <c r="G574" s="108">
        <f t="shared" si="87"/>
        <v>0</v>
      </c>
      <c r="H574" s="108">
        <f t="shared" si="87"/>
        <v>0</v>
      </c>
    </row>
    <row r="575" spans="1:8" ht="33.75">
      <c r="A575" s="9" t="s">
        <v>57</v>
      </c>
      <c r="B575" s="9" t="s">
        <v>58</v>
      </c>
      <c r="C575" s="39" t="s">
        <v>925</v>
      </c>
      <c r="D575" s="35"/>
      <c r="E575" s="34" t="s">
        <v>921</v>
      </c>
      <c r="F575" s="108">
        <f t="shared" si="87"/>
        <v>302</v>
      </c>
      <c r="G575" s="108">
        <f t="shared" si="87"/>
        <v>0</v>
      </c>
      <c r="H575" s="108">
        <f t="shared" si="87"/>
        <v>0</v>
      </c>
    </row>
    <row r="576" spans="1:8" ht="22.5">
      <c r="A576" s="9" t="s">
        <v>57</v>
      </c>
      <c r="B576" s="9" t="s">
        <v>58</v>
      </c>
      <c r="C576" s="39" t="s">
        <v>925</v>
      </c>
      <c r="D576" s="35">
        <v>600</v>
      </c>
      <c r="E576" s="32" t="s">
        <v>540</v>
      </c>
      <c r="F576" s="108">
        <v>302</v>
      </c>
      <c r="G576" s="108">
        <v>0</v>
      </c>
      <c r="H576" s="108">
        <v>0</v>
      </c>
    </row>
    <row r="577" spans="1:8" s="8" customFormat="1" ht="22.5">
      <c r="A577" s="9" t="s">
        <v>57</v>
      </c>
      <c r="B577" s="9" t="s">
        <v>58</v>
      </c>
      <c r="C577" s="39" t="s">
        <v>143</v>
      </c>
      <c r="D577" s="35"/>
      <c r="E577" s="31" t="s">
        <v>409</v>
      </c>
      <c r="F577" s="108">
        <f>F580+F578+F582</f>
        <v>34577</v>
      </c>
      <c r="G577" s="108">
        <f>G580+G578</f>
        <v>27967</v>
      </c>
      <c r="H577" s="108">
        <f>H580+H578</f>
        <v>27967</v>
      </c>
    </row>
    <row r="578" spans="1:8" s="8" customFormat="1" ht="22.5">
      <c r="A578" s="9" t="s">
        <v>57</v>
      </c>
      <c r="B578" s="9" t="s">
        <v>58</v>
      </c>
      <c r="C578" s="39" t="s">
        <v>912</v>
      </c>
      <c r="D578" s="35"/>
      <c r="E578" s="34" t="s">
        <v>913</v>
      </c>
      <c r="F578" s="108">
        <f>F579</f>
        <v>3015</v>
      </c>
      <c r="G578" s="108">
        <f>G579</f>
        <v>0</v>
      </c>
      <c r="H578" s="108">
        <f>H579</f>
        <v>0</v>
      </c>
    </row>
    <row r="579" spans="1:8" s="8" customFormat="1" ht="22.5">
      <c r="A579" s="9" t="s">
        <v>57</v>
      </c>
      <c r="B579" s="9" t="s">
        <v>58</v>
      </c>
      <c r="C579" s="39" t="s">
        <v>912</v>
      </c>
      <c r="D579" s="35">
        <v>600</v>
      </c>
      <c r="E579" s="32" t="s">
        <v>540</v>
      </c>
      <c r="F579" s="108">
        <v>3015</v>
      </c>
      <c r="G579" s="108">
        <v>0</v>
      </c>
      <c r="H579" s="108">
        <v>0</v>
      </c>
    </row>
    <row r="580" spans="1:8" s="8" customFormat="1" ht="36.75" customHeight="1">
      <c r="A580" s="9" t="s">
        <v>57</v>
      </c>
      <c r="B580" s="9" t="s">
        <v>58</v>
      </c>
      <c r="C580" s="39" t="s">
        <v>144</v>
      </c>
      <c r="D580" s="35"/>
      <c r="E580" s="34" t="s">
        <v>145</v>
      </c>
      <c r="F580" s="108">
        <f>F581</f>
        <v>31434.5</v>
      </c>
      <c r="G580" s="108">
        <f>G581</f>
        <v>27967</v>
      </c>
      <c r="H580" s="108">
        <f>H581</f>
        <v>27967</v>
      </c>
    </row>
    <row r="581" spans="1:9" s="8" customFormat="1" ht="23.25" customHeight="1">
      <c r="A581" s="9" t="s">
        <v>57</v>
      </c>
      <c r="B581" s="9" t="s">
        <v>58</v>
      </c>
      <c r="C581" s="39" t="s">
        <v>144</v>
      </c>
      <c r="D581" s="35">
        <v>600</v>
      </c>
      <c r="E581" s="32" t="s">
        <v>508</v>
      </c>
      <c r="F581" s="108">
        <f>28017+3417.5</f>
        <v>31434.5</v>
      </c>
      <c r="G581" s="108">
        <v>27967</v>
      </c>
      <c r="H581" s="108">
        <v>27967</v>
      </c>
      <c r="I581" s="170"/>
    </row>
    <row r="582" spans="1:8" s="8" customFormat="1" ht="23.25" customHeight="1">
      <c r="A582" s="9" t="s">
        <v>57</v>
      </c>
      <c r="B582" s="9" t="s">
        <v>58</v>
      </c>
      <c r="C582" s="39" t="s">
        <v>952</v>
      </c>
      <c r="D582" s="35"/>
      <c r="E582" s="31" t="s">
        <v>948</v>
      </c>
      <c r="F582" s="108">
        <f>F583</f>
        <v>127.5</v>
      </c>
      <c r="G582" s="108">
        <f>G583</f>
        <v>0</v>
      </c>
      <c r="H582" s="108">
        <f>H583</f>
        <v>0</v>
      </c>
    </row>
    <row r="583" spans="1:8" s="8" customFormat="1" ht="23.25" customHeight="1">
      <c r="A583" s="9" t="s">
        <v>57</v>
      </c>
      <c r="B583" s="9" t="s">
        <v>58</v>
      </c>
      <c r="C583" s="39" t="s">
        <v>952</v>
      </c>
      <c r="D583" s="35">
        <v>600</v>
      </c>
      <c r="E583" s="32" t="s">
        <v>508</v>
      </c>
      <c r="F583" s="108">
        <v>127.5</v>
      </c>
      <c r="G583" s="108">
        <v>0</v>
      </c>
      <c r="H583" s="108">
        <v>0</v>
      </c>
    </row>
    <row r="584" spans="1:8" ht="12.75">
      <c r="A584" s="16" t="s">
        <v>57</v>
      </c>
      <c r="B584" s="16" t="s">
        <v>53</v>
      </c>
      <c r="C584" s="37"/>
      <c r="D584" s="16"/>
      <c r="E584" s="59" t="s">
        <v>54</v>
      </c>
      <c r="F584" s="119">
        <f aca="true" t="shared" si="88" ref="F584:H585">F585</f>
        <v>114648.20000000001</v>
      </c>
      <c r="G584" s="119">
        <f t="shared" si="88"/>
        <v>106479.5</v>
      </c>
      <c r="H584" s="119">
        <f t="shared" si="88"/>
        <v>105679.5</v>
      </c>
    </row>
    <row r="585" spans="1:8" ht="33.75">
      <c r="A585" s="9" t="s">
        <v>57</v>
      </c>
      <c r="B585" s="9" t="s">
        <v>53</v>
      </c>
      <c r="C585" s="39" t="s">
        <v>245</v>
      </c>
      <c r="D585" s="35"/>
      <c r="E585" s="34" t="s">
        <v>47</v>
      </c>
      <c r="F585" s="108">
        <f t="shared" si="88"/>
        <v>114648.20000000001</v>
      </c>
      <c r="G585" s="108">
        <f t="shared" si="88"/>
        <v>106479.5</v>
      </c>
      <c r="H585" s="108">
        <f t="shared" si="88"/>
        <v>105679.5</v>
      </c>
    </row>
    <row r="586" spans="1:8" ht="22.5">
      <c r="A586" s="6">
        <v>575</v>
      </c>
      <c r="B586" s="9" t="s">
        <v>53</v>
      </c>
      <c r="C586" s="93">
        <v>1220000000</v>
      </c>
      <c r="D586" s="36"/>
      <c r="E586" s="46" t="s">
        <v>152</v>
      </c>
      <c r="F586" s="108">
        <f>F587+F604</f>
        <v>114648.20000000001</v>
      </c>
      <c r="G586" s="108">
        <f>G587+G604</f>
        <v>106479.5</v>
      </c>
      <c r="H586" s="108">
        <f>H587+H604</f>
        <v>105679.5</v>
      </c>
    </row>
    <row r="587" spans="1:8" ht="22.5">
      <c r="A587" s="6">
        <v>575</v>
      </c>
      <c r="B587" s="9" t="s">
        <v>53</v>
      </c>
      <c r="C587" s="93">
        <v>1220100000</v>
      </c>
      <c r="D587" s="36"/>
      <c r="E587" s="34" t="s">
        <v>152</v>
      </c>
      <c r="F587" s="108">
        <f>F588</f>
        <v>30267.500000000007</v>
      </c>
      <c r="G587" s="108">
        <f>G588</f>
        <v>28750.6</v>
      </c>
      <c r="H587" s="108">
        <f>H588</f>
        <v>27950.6</v>
      </c>
    </row>
    <row r="588" spans="1:8" ht="12.75">
      <c r="A588" s="6">
        <v>575</v>
      </c>
      <c r="B588" s="9" t="s">
        <v>53</v>
      </c>
      <c r="C588" s="93">
        <v>1220120000</v>
      </c>
      <c r="D588" s="36"/>
      <c r="E588" s="31" t="s">
        <v>398</v>
      </c>
      <c r="F588" s="108">
        <f>F589+F595+F591+F593</f>
        <v>30267.500000000007</v>
      </c>
      <c r="G588" s="108">
        <f>G589+G595+G591+G593</f>
        <v>28750.6</v>
      </c>
      <c r="H588" s="108">
        <f>H589+H595+H591+H593</f>
        <v>27950.6</v>
      </c>
    </row>
    <row r="589" spans="1:8" ht="12.75">
      <c r="A589" s="6">
        <v>575</v>
      </c>
      <c r="B589" s="9" t="s">
        <v>53</v>
      </c>
      <c r="C589" s="93">
        <v>1220120020</v>
      </c>
      <c r="D589" s="36"/>
      <c r="E589" s="34" t="s">
        <v>367</v>
      </c>
      <c r="F589" s="108">
        <f>F590</f>
        <v>21136.850000000006</v>
      </c>
      <c r="G589" s="108">
        <f>G590</f>
        <v>20800</v>
      </c>
      <c r="H589" s="108">
        <f>H590</f>
        <v>20800</v>
      </c>
    </row>
    <row r="590" spans="1:9" ht="22.5">
      <c r="A590" s="6">
        <v>575</v>
      </c>
      <c r="B590" s="9" t="s">
        <v>53</v>
      </c>
      <c r="C590" s="93">
        <v>1220120020</v>
      </c>
      <c r="D590" s="35">
        <v>600</v>
      </c>
      <c r="E590" s="32" t="s">
        <v>508</v>
      </c>
      <c r="F590" s="108">
        <f>20797.7-67+340.5-130-279.3+135.4-55.6+900-504.85</f>
        <v>21136.850000000006</v>
      </c>
      <c r="G590" s="108">
        <v>20800</v>
      </c>
      <c r="H590" s="108">
        <v>20800</v>
      </c>
      <c r="I590" s="170"/>
    </row>
    <row r="591" spans="1:9" ht="12.75">
      <c r="A591" s="6">
        <v>575</v>
      </c>
      <c r="B591" s="9" t="s">
        <v>53</v>
      </c>
      <c r="C591" s="93">
        <v>1220120030</v>
      </c>
      <c r="D591" s="35"/>
      <c r="E591" s="32" t="s">
        <v>244</v>
      </c>
      <c r="F591" s="108">
        <f>F592</f>
        <v>1112.9</v>
      </c>
      <c r="G591" s="108">
        <f>G592</f>
        <v>0</v>
      </c>
      <c r="H591" s="108">
        <f>H592</f>
        <v>0</v>
      </c>
      <c r="I591" s="180"/>
    </row>
    <row r="592" spans="1:9" ht="22.5">
      <c r="A592" s="6">
        <v>575</v>
      </c>
      <c r="B592" s="9" t="s">
        <v>53</v>
      </c>
      <c r="C592" s="93">
        <v>1220120030</v>
      </c>
      <c r="D592" s="35">
        <v>600</v>
      </c>
      <c r="E592" s="32" t="s">
        <v>508</v>
      </c>
      <c r="F592" s="108">
        <f>279.3+428.3+55.6+88.2+261.5</f>
        <v>1112.9</v>
      </c>
      <c r="G592" s="108">
        <v>0</v>
      </c>
      <c r="H592" s="108">
        <v>0</v>
      </c>
      <c r="I592" s="180"/>
    </row>
    <row r="593" spans="1:9" ht="22.5">
      <c r="A593" s="6">
        <v>575</v>
      </c>
      <c r="B593" s="9" t="s">
        <v>53</v>
      </c>
      <c r="C593" s="93">
        <v>1220120830</v>
      </c>
      <c r="D593" s="35"/>
      <c r="E593" s="34" t="s">
        <v>61</v>
      </c>
      <c r="F593" s="108">
        <f>F594</f>
        <v>43.65</v>
      </c>
      <c r="G593" s="108">
        <f>G594</f>
        <v>0</v>
      </c>
      <c r="H593" s="108">
        <f>H594</f>
        <v>0</v>
      </c>
      <c r="I593" s="180"/>
    </row>
    <row r="594" spans="1:9" ht="22.5">
      <c r="A594" s="6">
        <v>575</v>
      </c>
      <c r="B594" s="9" t="s">
        <v>53</v>
      </c>
      <c r="C594" s="93">
        <v>1220120830</v>
      </c>
      <c r="D594" s="35">
        <v>600</v>
      </c>
      <c r="E594" s="32" t="s">
        <v>508</v>
      </c>
      <c r="F594" s="108">
        <f>1.3+42.35</f>
        <v>43.65</v>
      </c>
      <c r="G594" s="108">
        <v>0</v>
      </c>
      <c r="H594" s="108">
        <v>0</v>
      </c>
      <c r="I594" s="180"/>
    </row>
    <row r="595" spans="1:8" ht="33.75">
      <c r="A595" s="6">
        <v>575</v>
      </c>
      <c r="B595" s="9" t="s">
        <v>53</v>
      </c>
      <c r="C595" s="93" t="s">
        <v>333</v>
      </c>
      <c r="D595" s="35"/>
      <c r="E595" s="32" t="s">
        <v>454</v>
      </c>
      <c r="F595" s="108">
        <f>F598+F600+F602+F596</f>
        <v>7974.099999999999</v>
      </c>
      <c r="G595" s="108">
        <f>G598+G600+G602+G596</f>
        <v>7950.599999999999</v>
      </c>
      <c r="H595" s="108">
        <f>H598+H600+H602+H596</f>
        <v>7150.599999999999</v>
      </c>
    </row>
    <row r="596" spans="1:8" ht="33.75">
      <c r="A596" s="6">
        <v>575</v>
      </c>
      <c r="B596" s="9" t="s">
        <v>53</v>
      </c>
      <c r="C596" s="93" t="s">
        <v>926</v>
      </c>
      <c r="D596" s="35"/>
      <c r="E596" s="34" t="s">
        <v>921</v>
      </c>
      <c r="F596" s="108">
        <f>F597</f>
        <v>130</v>
      </c>
      <c r="G596" s="108">
        <f>G597</f>
        <v>0</v>
      </c>
      <c r="H596" s="108">
        <f>H597</f>
        <v>0</v>
      </c>
    </row>
    <row r="597" spans="1:8" ht="22.5">
      <c r="A597" s="6">
        <v>575</v>
      </c>
      <c r="B597" s="9" t="s">
        <v>53</v>
      </c>
      <c r="C597" s="93" t="s">
        <v>926</v>
      </c>
      <c r="D597" s="35">
        <v>600</v>
      </c>
      <c r="E597" s="32" t="s">
        <v>508</v>
      </c>
      <c r="F597" s="108">
        <v>130</v>
      </c>
      <c r="G597" s="108">
        <v>0</v>
      </c>
      <c r="H597" s="108">
        <v>0</v>
      </c>
    </row>
    <row r="598" spans="1:8" s="8" customFormat="1" ht="22.5">
      <c r="A598" s="6">
        <v>575</v>
      </c>
      <c r="B598" s="9" t="s">
        <v>53</v>
      </c>
      <c r="C598" s="93" t="s">
        <v>427</v>
      </c>
      <c r="D598" s="35"/>
      <c r="E598" s="34" t="s">
        <v>289</v>
      </c>
      <c r="F598" s="108">
        <f>F599</f>
        <v>1579.4</v>
      </c>
      <c r="G598" s="108">
        <f>G599</f>
        <v>1579.4</v>
      </c>
      <c r="H598" s="108">
        <f>H599</f>
        <v>1579.4</v>
      </c>
    </row>
    <row r="599" spans="1:8" s="8" customFormat="1" ht="22.5">
      <c r="A599" s="6">
        <v>575</v>
      </c>
      <c r="B599" s="9" t="s">
        <v>53</v>
      </c>
      <c r="C599" s="93" t="s">
        <v>427</v>
      </c>
      <c r="D599" s="35">
        <v>600</v>
      </c>
      <c r="E599" s="32" t="s">
        <v>508</v>
      </c>
      <c r="F599" s="108">
        <f>916+663.4</f>
        <v>1579.4</v>
      </c>
      <c r="G599" s="108">
        <f>916+663.4</f>
        <v>1579.4</v>
      </c>
      <c r="H599" s="108">
        <f>916+663.4</f>
        <v>1579.4</v>
      </c>
    </row>
    <row r="600" spans="1:8" s="8" customFormat="1" ht="22.5">
      <c r="A600" s="6">
        <v>575</v>
      </c>
      <c r="B600" s="9" t="s">
        <v>53</v>
      </c>
      <c r="C600" s="93" t="s">
        <v>428</v>
      </c>
      <c r="D600" s="35"/>
      <c r="E600" s="32" t="s">
        <v>288</v>
      </c>
      <c r="F600" s="108">
        <f>F601</f>
        <v>5482</v>
      </c>
      <c r="G600" s="108">
        <f>G601</f>
        <v>5300</v>
      </c>
      <c r="H600" s="108">
        <f>H601</f>
        <v>5300</v>
      </c>
    </row>
    <row r="601" spans="1:9" s="8" customFormat="1" ht="22.5">
      <c r="A601" s="6">
        <v>575</v>
      </c>
      <c r="B601" s="9" t="s">
        <v>53</v>
      </c>
      <c r="C601" s="93" t="s">
        <v>428</v>
      </c>
      <c r="D601" s="35">
        <v>600</v>
      </c>
      <c r="E601" s="32" t="s">
        <v>508</v>
      </c>
      <c r="F601" s="108">
        <f>5332+150</f>
        <v>5482</v>
      </c>
      <c r="G601" s="108">
        <v>5300</v>
      </c>
      <c r="H601" s="108">
        <v>5300</v>
      </c>
      <c r="I601" s="170"/>
    </row>
    <row r="602" spans="1:8" ht="31.5" customHeight="1">
      <c r="A602" s="6">
        <v>575</v>
      </c>
      <c r="B602" s="9" t="s">
        <v>53</v>
      </c>
      <c r="C602" s="93" t="s">
        <v>846</v>
      </c>
      <c r="D602" s="35"/>
      <c r="E602" s="34" t="s">
        <v>847</v>
      </c>
      <c r="F602" s="108">
        <f>F603</f>
        <v>782.7</v>
      </c>
      <c r="G602" s="108">
        <f>G603</f>
        <v>1071.2</v>
      </c>
      <c r="H602" s="108">
        <f>H603</f>
        <v>271.2</v>
      </c>
    </row>
    <row r="603" spans="1:9" ht="22.5">
      <c r="A603" s="6">
        <v>575</v>
      </c>
      <c r="B603" s="9" t="s">
        <v>53</v>
      </c>
      <c r="C603" s="93" t="s">
        <v>846</v>
      </c>
      <c r="D603" s="35">
        <v>600</v>
      </c>
      <c r="E603" s="32" t="s">
        <v>508</v>
      </c>
      <c r="F603" s="108">
        <f>1273.5+67-428.3-129.5</f>
        <v>782.7</v>
      </c>
      <c r="G603" s="108">
        <v>1071.2</v>
      </c>
      <c r="H603" s="108">
        <v>271.2</v>
      </c>
      <c r="I603" s="170"/>
    </row>
    <row r="604" spans="1:8" s="8" customFormat="1" ht="22.5">
      <c r="A604" s="6">
        <v>575</v>
      </c>
      <c r="B604" s="9" t="s">
        <v>53</v>
      </c>
      <c r="C604" s="93">
        <v>1220110000</v>
      </c>
      <c r="D604" s="36"/>
      <c r="E604" s="31" t="s">
        <v>409</v>
      </c>
      <c r="F604" s="108">
        <f>F613+F607+F609+F611+F605</f>
        <v>84380.7</v>
      </c>
      <c r="G604" s="108">
        <f>G613+G607+G609+G611+G605</f>
        <v>77728.9</v>
      </c>
      <c r="H604" s="108">
        <f>H613+H607+H609+H611+H605</f>
        <v>77728.9</v>
      </c>
    </row>
    <row r="605" spans="1:8" s="8" customFormat="1" ht="22.5">
      <c r="A605" s="6">
        <v>575</v>
      </c>
      <c r="B605" s="9" t="s">
        <v>53</v>
      </c>
      <c r="C605" s="93">
        <v>1220110200</v>
      </c>
      <c r="D605" s="36"/>
      <c r="E605" s="34" t="s">
        <v>913</v>
      </c>
      <c r="F605" s="108">
        <f>F606</f>
        <v>1301</v>
      </c>
      <c r="G605" s="108">
        <f>G606</f>
        <v>0</v>
      </c>
      <c r="H605" s="108">
        <f>H606</f>
        <v>0</v>
      </c>
    </row>
    <row r="606" spans="1:8" s="8" customFormat="1" ht="22.5">
      <c r="A606" s="6">
        <v>575</v>
      </c>
      <c r="B606" s="9" t="s">
        <v>53</v>
      </c>
      <c r="C606" s="93">
        <v>1220110200</v>
      </c>
      <c r="D606" s="36">
        <v>600</v>
      </c>
      <c r="E606" s="32" t="s">
        <v>508</v>
      </c>
      <c r="F606" s="108">
        <v>1301</v>
      </c>
      <c r="G606" s="108">
        <v>0</v>
      </c>
      <c r="H606" s="108">
        <v>0</v>
      </c>
    </row>
    <row r="607" spans="1:8" s="8" customFormat="1" ht="33.75">
      <c r="A607" s="6">
        <v>575</v>
      </c>
      <c r="B607" s="9" t="s">
        <v>53</v>
      </c>
      <c r="C607" s="93">
        <v>1220110230</v>
      </c>
      <c r="D607" s="36"/>
      <c r="E607" s="34" t="s">
        <v>874</v>
      </c>
      <c r="F607" s="108">
        <f>F608</f>
        <v>1277.5</v>
      </c>
      <c r="G607" s="108">
        <f>G608</f>
        <v>0</v>
      </c>
      <c r="H607" s="108">
        <f>H608</f>
        <v>0</v>
      </c>
    </row>
    <row r="608" spans="1:8" s="8" customFormat="1" ht="22.5">
      <c r="A608" s="6">
        <v>575</v>
      </c>
      <c r="B608" s="9" t="s">
        <v>53</v>
      </c>
      <c r="C608" s="93">
        <v>1220110230</v>
      </c>
      <c r="D608" s="36">
        <v>600</v>
      </c>
      <c r="E608" s="32" t="s">
        <v>508</v>
      </c>
      <c r="F608" s="108">
        <v>1277.5</v>
      </c>
      <c r="G608" s="108">
        <v>0</v>
      </c>
      <c r="H608" s="108">
        <v>0</v>
      </c>
    </row>
    <row r="609" spans="1:8" s="8" customFormat="1" ht="33.75">
      <c r="A609" s="6">
        <v>575</v>
      </c>
      <c r="B609" s="9" t="s">
        <v>53</v>
      </c>
      <c r="C609" s="93">
        <v>1220110250</v>
      </c>
      <c r="D609" s="36"/>
      <c r="E609" s="34" t="s">
        <v>875</v>
      </c>
      <c r="F609" s="108">
        <f>F610</f>
        <v>1176.4</v>
      </c>
      <c r="G609" s="108">
        <f>G610</f>
        <v>0</v>
      </c>
      <c r="H609" s="108">
        <f>H610</f>
        <v>0</v>
      </c>
    </row>
    <row r="610" spans="1:9" s="8" customFormat="1" ht="22.5">
      <c r="A610" s="6">
        <v>575</v>
      </c>
      <c r="B610" s="9" t="s">
        <v>53</v>
      </c>
      <c r="C610" s="93">
        <v>1220110250</v>
      </c>
      <c r="D610" s="36">
        <v>600</v>
      </c>
      <c r="E610" s="32" t="s">
        <v>508</v>
      </c>
      <c r="F610" s="108">
        <v>1176.4</v>
      </c>
      <c r="G610" s="108">
        <v>0</v>
      </c>
      <c r="H610" s="108">
        <v>0</v>
      </c>
      <c r="I610" s="170"/>
    </row>
    <row r="611" spans="1:8" s="8" customFormat="1" ht="22.5">
      <c r="A611" s="6">
        <v>575</v>
      </c>
      <c r="B611" s="9" t="s">
        <v>53</v>
      </c>
      <c r="C611" s="93">
        <v>1220110440</v>
      </c>
      <c r="D611" s="36"/>
      <c r="E611" s="31" t="s">
        <v>876</v>
      </c>
      <c r="F611" s="108">
        <f>F612</f>
        <v>2589.1</v>
      </c>
      <c r="G611" s="108">
        <f>G612</f>
        <v>0</v>
      </c>
      <c r="H611" s="108">
        <f>H612</f>
        <v>0</v>
      </c>
    </row>
    <row r="612" spans="1:9" s="8" customFormat="1" ht="22.5">
      <c r="A612" s="6">
        <v>575</v>
      </c>
      <c r="B612" s="9" t="s">
        <v>53</v>
      </c>
      <c r="C612" s="93">
        <v>1220110440</v>
      </c>
      <c r="D612" s="36">
        <v>600</v>
      </c>
      <c r="E612" s="32" t="s">
        <v>540</v>
      </c>
      <c r="F612" s="108">
        <f>67+2522.1</f>
        <v>2589.1</v>
      </c>
      <c r="G612" s="108">
        <v>0</v>
      </c>
      <c r="H612" s="108">
        <v>0</v>
      </c>
      <c r="I612" s="170"/>
    </row>
    <row r="613" spans="1:8" s="8" customFormat="1" ht="67.5">
      <c r="A613" s="6">
        <v>575</v>
      </c>
      <c r="B613" s="9" t="s">
        <v>53</v>
      </c>
      <c r="C613" s="93">
        <v>1220110750</v>
      </c>
      <c r="D613" s="36"/>
      <c r="E613" s="121" t="s">
        <v>146</v>
      </c>
      <c r="F613" s="108">
        <f>F614</f>
        <v>78036.7</v>
      </c>
      <c r="G613" s="108">
        <f>G614</f>
        <v>77728.9</v>
      </c>
      <c r="H613" s="108">
        <f>H614</f>
        <v>77728.9</v>
      </c>
    </row>
    <row r="614" spans="1:8" s="8" customFormat="1" ht="22.5">
      <c r="A614" s="6">
        <v>575</v>
      </c>
      <c r="B614" s="9" t="s">
        <v>53</v>
      </c>
      <c r="C614" s="93">
        <v>1220110750</v>
      </c>
      <c r="D614" s="36">
        <v>600</v>
      </c>
      <c r="E614" s="32" t="s">
        <v>540</v>
      </c>
      <c r="F614" s="108">
        <v>78036.7</v>
      </c>
      <c r="G614" s="108">
        <v>77728.9</v>
      </c>
      <c r="H614" s="108">
        <v>77728.9</v>
      </c>
    </row>
    <row r="615" spans="1:8" s="92" customFormat="1" ht="12.75">
      <c r="A615" s="11">
        <v>575</v>
      </c>
      <c r="B615" s="16" t="s">
        <v>591</v>
      </c>
      <c r="C615" s="38"/>
      <c r="D615" s="126"/>
      <c r="E615" s="33" t="s">
        <v>592</v>
      </c>
      <c r="F615" s="119">
        <f aca="true" t="shared" si="89" ref="F615:H616">F616</f>
        <v>5700.450000000001</v>
      </c>
      <c r="G615" s="119">
        <f t="shared" si="89"/>
        <v>4631.6</v>
      </c>
      <c r="H615" s="119">
        <f t="shared" si="89"/>
        <v>4600</v>
      </c>
    </row>
    <row r="616" spans="1:8" s="8" customFormat="1" ht="33.75">
      <c r="A616" s="6">
        <v>575</v>
      </c>
      <c r="B616" s="9" t="s">
        <v>591</v>
      </c>
      <c r="C616" s="39" t="s">
        <v>245</v>
      </c>
      <c r="D616" s="35"/>
      <c r="E616" s="34" t="s">
        <v>47</v>
      </c>
      <c r="F616" s="108">
        <f t="shared" si="89"/>
        <v>5700.450000000001</v>
      </c>
      <c r="G616" s="108">
        <f t="shared" si="89"/>
        <v>4631.6</v>
      </c>
      <c r="H616" s="108">
        <f t="shared" si="89"/>
        <v>4600</v>
      </c>
    </row>
    <row r="617" spans="1:8" ht="22.5">
      <c r="A617" s="6">
        <v>575</v>
      </c>
      <c r="B617" s="9" t="s">
        <v>591</v>
      </c>
      <c r="C617" s="93">
        <v>1230000000</v>
      </c>
      <c r="D617" s="36"/>
      <c r="E617" s="43" t="s">
        <v>186</v>
      </c>
      <c r="F617" s="108">
        <f>F618</f>
        <v>5700.450000000001</v>
      </c>
      <c r="G617" s="108">
        <f>G618</f>
        <v>4631.6</v>
      </c>
      <c r="H617" s="108">
        <f>H618</f>
        <v>4600</v>
      </c>
    </row>
    <row r="618" spans="1:8" ht="22.5">
      <c r="A618" s="6">
        <v>575</v>
      </c>
      <c r="B618" s="9" t="s">
        <v>591</v>
      </c>
      <c r="C618" s="93">
        <v>1230100000</v>
      </c>
      <c r="D618" s="36"/>
      <c r="E618" s="31" t="s">
        <v>373</v>
      </c>
      <c r="F618" s="108">
        <f>F619+F632</f>
        <v>5700.450000000001</v>
      </c>
      <c r="G618" s="108">
        <f>G619+G632</f>
        <v>4631.6</v>
      </c>
      <c r="H618" s="108">
        <f>H619+H632</f>
        <v>4600</v>
      </c>
    </row>
    <row r="619" spans="1:8" ht="12.75">
      <c r="A619" s="6">
        <v>575</v>
      </c>
      <c r="B619" s="9" t="s">
        <v>591</v>
      </c>
      <c r="C619" s="93">
        <v>1230120000</v>
      </c>
      <c r="D619" s="36"/>
      <c r="E619" s="31" t="s">
        <v>398</v>
      </c>
      <c r="F619" s="108">
        <f>F620+F622+F624+F630+F628</f>
        <v>4816.6</v>
      </c>
      <c r="G619" s="108">
        <f>G620+G622+G624+G630+G628</f>
        <v>4631.6</v>
      </c>
      <c r="H619" s="108">
        <f>H620+H622+H624+H630+H628</f>
        <v>4600</v>
      </c>
    </row>
    <row r="620" spans="1:8" ht="12.75">
      <c r="A620" s="6">
        <v>575</v>
      </c>
      <c r="B620" s="9" t="s">
        <v>591</v>
      </c>
      <c r="C620" s="93">
        <v>1230120020</v>
      </c>
      <c r="D620" s="36"/>
      <c r="E620" s="31" t="s">
        <v>367</v>
      </c>
      <c r="F620" s="108">
        <f>F621</f>
        <v>4703.6</v>
      </c>
      <c r="G620" s="108">
        <f>G621</f>
        <v>4631.6</v>
      </c>
      <c r="H620" s="108">
        <f>H621</f>
        <v>4600</v>
      </c>
    </row>
    <row r="621" spans="1:9" ht="22.5">
      <c r="A621" s="6">
        <v>575</v>
      </c>
      <c r="B621" s="9" t="s">
        <v>591</v>
      </c>
      <c r="C621" s="93">
        <v>1230120020</v>
      </c>
      <c r="D621" s="36">
        <v>600</v>
      </c>
      <c r="E621" s="32" t="s">
        <v>540</v>
      </c>
      <c r="F621" s="108">
        <f>4651.6-39-28-6.5+125.5</f>
        <v>4703.6</v>
      </c>
      <c r="G621" s="108">
        <v>4631.6</v>
      </c>
      <c r="H621" s="108">
        <v>4600</v>
      </c>
      <c r="I621" s="170"/>
    </row>
    <row r="622" spans="1:8" ht="12.75">
      <c r="A622" s="6">
        <v>575</v>
      </c>
      <c r="B622" s="9" t="s">
        <v>591</v>
      </c>
      <c r="C622" s="93">
        <v>1230120030</v>
      </c>
      <c r="D622" s="36"/>
      <c r="E622" s="34" t="s">
        <v>364</v>
      </c>
      <c r="F622" s="108">
        <f>F623</f>
        <v>24</v>
      </c>
      <c r="G622" s="108">
        <f>G623</f>
        <v>0</v>
      </c>
      <c r="H622" s="108">
        <f>H623</f>
        <v>0</v>
      </c>
    </row>
    <row r="623" spans="1:9" ht="25.5" customHeight="1">
      <c r="A623" s="6">
        <v>575</v>
      </c>
      <c r="B623" s="9" t="s">
        <v>591</v>
      </c>
      <c r="C623" s="93">
        <v>1230120030</v>
      </c>
      <c r="D623" s="36">
        <v>600</v>
      </c>
      <c r="E623" s="32" t="s">
        <v>540</v>
      </c>
      <c r="F623" s="108">
        <f>6.5+17.5</f>
        <v>24</v>
      </c>
      <c r="G623" s="108">
        <v>0</v>
      </c>
      <c r="H623" s="108">
        <v>0</v>
      </c>
      <c r="I623" s="170"/>
    </row>
    <row r="624" spans="1:8" ht="1.5" customHeight="1" hidden="1">
      <c r="A624" s="6">
        <v>575</v>
      </c>
      <c r="B624" s="9" t="s">
        <v>591</v>
      </c>
      <c r="C624" s="93">
        <v>1230120830</v>
      </c>
      <c r="D624" s="35"/>
      <c r="E624" s="34" t="s">
        <v>61</v>
      </c>
      <c r="F624" s="108">
        <f aca="true" t="shared" si="90" ref="F624:H625">F625</f>
        <v>0</v>
      </c>
      <c r="G624" s="108">
        <f t="shared" si="90"/>
        <v>0</v>
      </c>
      <c r="H624" s="108">
        <f t="shared" si="90"/>
        <v>0</v>
      </c>
    </row>
    <row r="625" spans="1:8" ht="12.75" hidden="1">
      <c r="A625" s="6">
        <v>575</v>
      </c>
      <c r="B625" s="9" t="s">
        <v>591</v>
      </c>
      <c r="C625" s="93" t="s">
        <v>157</v>
      </c>
      <c r="D625" s="35"/>
      <c r="E625" s="32" t="s">
        <v>244</v>
      </c>
      <c r="F625" s="108">
        <f t="shared" si="90"/>
        <v>0</v>
      </c>
      <c r="G625" s="108">
        <f t="shared" si="90"/>
        <v>0</v>
      </c>
      <c r="H625" s="108">
        <f t="shared" si="90"/>
        <v>0</v>
      </c>
    </row>
    <row r="626" spans="1:8" ht="22.5" hidden="1">
      <c r="A626" s="6">
        <v>575</v>
      </c>
      <c r="B626" s="9" t="s">
        <v>591</v>
      </c>
      <c r="C626" s="93" t="s">
        <v>157</v>
      </c>
      <c r="D626" s="36">
        <v>600</v>
      </c>
      <c r="E626" s="32" t="s">
        <v>540</v>
      </c>
      <c r="F626" s="108"/>
      <c r="G626" s="108"/>
      <c r="H626" s="108"/>
    </row>
    <row r="627" spans="1:8" ht="33.75">
      <c r="A627" s="6">
        <v>575</v>
      </c>
      <c r="B627" s="9" t="s">
        <v>591</v>
      </c>
      <c r="C627" s="93" t="s">
        <v>877</v>
      </c>
      <c r="D627" s="36"/>
      <c r="E627" s="32" t="s">
        <v>454</v>
      </c>
      <c r="F627" s="108">
        <f>F630+F628</f>
        <v>89</v>
      </c>
      <c r="G627" s="108">
        <f>G630+G628</f>
        <v>0</v>
      </c>
      <c r="H627" s="108">
        <f>H630+H628</f>
        <v>0</v>
      </c>
    </row>
    <row r="628" spans="1:8" ht="33.75">
      <c r="A628" s="6">
        <v>575</v>
      </c>
      <c r="B628" s="9" t="s">
        <v>591</v>
      </c>
      <c r="C628" s="93" t="s">
        <v>927</v>
      </c>
      <c r="D628" s="35"/>
      <c r="E628" s="34" t="s">
        <v>921</v>
      </c>
      <c r="F628" s="108">
        <f>F629</f>
        <v>28</v>
      </c>
      <c r="G628" s="108">
        <f>G629</f>
        <v>0</v>
      </c>
      <c r="H628" s="108">
        <f>H629</f>
        <v>0</v>
      </c>
    </row>
    <row r="629" spans="1:8" ht="22.5">
      <c r="A629" s="6">
        <v>575</v>
      </c>
      <c r="B629" s="9" t="s">
        <v>591</v>
      </c>
      <c r="C629" s="93" t="s">
        <v>927</v>
      </c>
      <c r="D629" s="35">
        <v>600</v>
      </c>
      <c r="E629" s="32" t="s">
        <v>508</v>
      </c>
      <c r="F629" s="108">
        <v>28</v>
      </c>
      <c r="G629" s="108">
        <v>0</v>
      </c>
      <c r="H629" s="108">
        <v>0</v>
      </c>
    </row>
    <row r="630" spans="1:8" ht="33.75">
      <c r="A630" s="6">
        <v>575</v>
      </c>
      <c r="B630" s="9" t="s">
        <v>591</v>
      </c>
      <c r="C630" s="39" t="s">
        <v>878</v>
      </c>
      <c r="D630" s="9"/>
      <c r="E630" s="32" t="s">
        <v>860</v>
      </c>
      <c r="F630" s="108">
        <f>F631</f>
        <v>61</v>
      </c>
      <c r="G630" s="108">
        <f>G631</f>
        <v>0</v>
      </c>
      <c r="H630" s="108">
        <f>H631</f>
        <v>0</v>
      </c>
    </row>
    <row r="631" spans="1:8" ht="22.5">
      <c r="A631" s="6">
        <v>575</v>
      </c>
      <c r="B631" s="9" t="s">
        <v>591</v>
      </c>
      <c r="C631" s="39" t="s">
        <v>878</v>
      </c>
      <c r="D631" s="9" t="s">
        <v>151</v>
      </c>
      <c r="E631" s="32" t="s">
        <v>508</v>
      </c>
      <c r="F631" s="108">
        <f>39+22</f>
        <v>61</v>
      </c>
      <c r="G631" s="108">
        <v>0</v>
      </c>
      <c r="H631" s="108">
        <v>0</v>
      </c>
    </row>
    <row r="632" spans="1:8" ht="22.5">
      <c r="A632" s="6">
        <v>575</v>
      </c>
      <c r="B632" s="9" t="s">
        <v>591</v>
      </c>
      <c r="C632" s="39" t="s">
        <v>879</v>
      </c>
      <c r="D632" s="9"/>
      <c r="E632" s="31" t="s">
        <v>409</v>
      </c>
      <c r="F632" s="108">
        <f>F635+F633</f>
        <v>883.85</v>
      </c>
      <c r="G632" s="108">
        <f>G635+G633</f>
        <v>0</v>
      </c>
      <c r="H632" s="108">
        <f>H635+H633</f>
        <v>0</v>
      </c>
    </row>
    <row r="633" spans="1:8" ht="22.5">
      <c r="A633" s="6">
        <v>575</v>
      </c>
      <c r="B633" s="9" t="s">
        <v>591</v>
      </c>
      <c r="C633" s="39" t="s">
        <v>914</v>
      </c>
      <c r="D633" s="9"/>
      <c r="E633" s="34" t="s">
        <v>913</v>
      </c>
      <c r="F633" s="108">
        <f>F634</f>
        <v>273</v>
      </c>
      <c r="G633" s="108">
        <f>G634</f>
        <v>0</v>
      </c>
      <c r="H633" s="108">
        <f>H634</f>
        <v>0</v>
      </c>
    </row>
    <row r="634" spans="1:9" ht="22.5">
      <c r="A634" s="6">
        <v>575</v>
      </c>
      <c r="B634" s="9" t="s">
        <v>591</v>
      </c>
      <c r="C634" s="39" t="s">
        <v>914</v>
      </c>
      <c r="D634" s="9" t="s">
        <v>151</v>
      </c>
      <c r="E634" s="32" t="s">
        <v>508</v>
      </c>
      <c r="F634" s="108">
        <v>273</v>
      </c>
      <c r="G634" s="108">
        <v>0</v>
      </c>
      <c r="H634" s="108">
        <v>0</v>
      </c>
      <c r="I634" s="170"/>
    </row>
    <row r="635" spans="1:8" ht="33.75">
      <c r="A635" s="6">
        <v>575</v>
      </c>
      <c r="B635" s="9" t="s">
        <v>591</v>
      </c>
      <c r="C635" s="39" t="s">
        <v>880</v>
      </c>
      <c r="D635" s="9"/>
      <c r="E635" s="32" t="s">
        <v>863</v>
      </c>
      <c r="F635" s="108">
        <f>F636</f>
        <v>610.85</v>
      </c>
      <c r="G635" s="108">
        <f>G636</f>
        <v>0</v>
      </c>
      <c r="H635" s="108">
        <f>H636</f>
        <v>0</v>
      </c>
    </row>
    <row r="636" spans="1:8" ht="22.5">
      <c r="A636" s="6">
        <v>575</v>
      </c>
      <c r="B636" s="9" t="s">
        <v>591</v>
      </c>
      <c r="C636" s="39" t="s">
        <v>880</v>
      </c>
      <c r="D636" s="9" t="s">
        <v>151</v>
      </c>
      <c r="E636" s="32" t="s">
        <v>508</v>
      </c>
      <c r="F636" s="108">
        <f>389.55+221.3</f>
        <v>610.85</v>
      </c>
      <c r="G636" s="108">
        <v>0</v>
      </c>
      <c r="H636" s="108">
        <v>0</v>
      </c>
    </row>
    <row r="637" spans="1:8" ht="22.5">
      <c r="A637" s="11">
        <v>575</v>
      </c>
      <c r="B637" s="16" t="s">
        <v>63</v>
      </c>
      <c r="C637" s="38"/>
      <c r="D637" s="11"/>
      <c r="E637" s="30" t="s">
        <v>81</v>
      </c>
      <c r="F637" s="103">
        <f aca="true" t="shared" si="91" ref="F637:H642">F638</f>
        <v>100</v>
      </c>
      <c r="G637" s="103">
        <f t="shared" si="91"/>
        <v>100</v>
      </c>
      <c r="H637" s="103">
        <f t="shared" si="91"/>
        <v>100</v>
      </c>
    </row>
    <row r="638" spans="1:8" ht="33.75">
      <c r="A638" s="6">
        <v>575</v>
      </c>
      <c r="B638" s="9" t="s">
        <v>63</v>
      </c>
      <c r="C638" s="93">
        <v>1200000000</v>
      </c>
      <c r="D638" s="11"/>
      <c r="E638" s="34" t="s">
        <v>47</v>
      </c>
      <c r="F638" s="105">
        <f t="shared" si="91"/>
        <v>100</v>
      </c>
      <c r="G638" s="105">
        <f t="shared" si="91"/>
        <v>100</v>
      </c>
      <c r="H638" s="105">
        <f t="shared" si="91"/>
        <v>100</v>
      </c>
    </row>
    <row r="639" spans="1:8" ht="22.5">
      <c r="A639" s="6">
        <v>575</v>
      </c>
      <c r="B639" s="9" t="s">
        <v>63</v>
      </c>
      <c r="C639" s="93">
        <v>1240000000</v>
      </c>
      <c r="D639" s="6"/>
      <c r="E639" s="44" t="s">
        <v>153</v>
      </c>
      <c r="F639" s="105">
        <f t="shared" si="91"/>
        <v>100</v>
      </c>
      <c r="G639" s="105">
        <f t="shared" si="91"/>
        <v>100</v>
      </c>
      <c r="H639" s="105">
        <f t="shared" si="91"/>
        <v>100</v>
      </c>
    </row>
    <row r="640" spans="1:8" ht="22.5">
      <c r="A640" s="6">
        <v>575</v>
      </c>
      <c r="B640" s="9" t="s">
        <v>63</v>
      </c>
      <c r="C640" s="93">
        <v>1240100000</v>
      </c>
      <c r="D640" s="6"/>
      <c r="E640" s="31" t="s">
        <v>374</v>
      </c>
      <c r="F640" s="105">
        <f t="shared" si="91"/>
        <v>100</v>
      </c>
      <c r="G640" s="105">
        <f t="shared" si="91"/>
        <v>100</v>
      </c>
      <c r="H640" s="105">
        <f t="shared" si="91"/>
        <v>100</v>
      </c>
    </row>
    <row r="641" spans="1:8" s="5" customFormat="1" ht="12.75">
      <c r="A641" s="6">
        <v>575</v>
      </c>
      <c r="B641" s="9" t="s">
        <v>63</v>
      </c>
      <c r="C641" s="93">
        <v>1240120000</v>
      </c>
      <c r="D641" s="6"/>
      <c r="E641" s="31" t="s">
        <v>398</v>
      </c>
      <c r="F641" s="105">
        <f t="shared" si="91"/>
        <v>100</v>
      </c>
      <c r="G641" s="105">
        <f t="shared" si="91"/>
        <v>100</v>
      </c>
      <c r="H641" s="105">
        <f t="shared" si="91"/>
        <v>100</v>
      </c>
    </row>
    <row r="642" spans="1:8" s="5" customFormat="1" ht="22.5">
      <c r="A642" s="6">
        <v>575</v>
      </c>
      <c r="B642" s="9" t="s">
        <v>63</v>
      </c>
      <c r="C642" s="93">
        <v>1240120010</v>
      </c>
      <c r="D642" s="6"/>
      <c r="E642" s="31" t="s">
        <v>154</v>
      </c>
      <c r="F642" s="108">
        <f>F643</f>
        <v>100</v>
      </c>
      <c r="G642" s="108">
        <f t="shared" si="91"/>
        <v>100</v>
      </c>
      <c r="H642" s="108">
        <f t="shared" si="91"/>
        <v>100</v>
      </c>
    </row>
    <row r="643" spans="1:8" ht="22.5">
      <c r="A643" s="6">
        <v>575</v>
      </c>
      <c r="B643" s="9" t="s">
        <v>63</v>
      </c>
      <c r="C643" s="93">
        <v>1240120010</v>
      </c>
      <c r="D643" s="36">
        <v>600</v>
      </c>
      <c r="E643" s="32" t="s">
        <v>540</v>
      </c>
      <c r="F643" s="108">
        <v>100</v>
      </c>
      <c r="G643" s="108">
        <v>100</v>
      </c>
      <c r="H643" s="108">
        <v>100</v>
      </c>
    </row>
    <row r="644" spans="1:8" ht="12.75">
      <c r="A644" s="11">
        <v>575</v>
      </c>
      <c r="B644" s="16" t="s">
        <v>13</v>
      </c>
      <c r="C644" s="38"/>
      <c r="D644" s="11"/>
      <c r="E644" s="30" t="s">
        <v>29</v>
      </c>
      <c r="F644" s="103">
        <f>F645</f>
        <v>1009.9</v>
      </c>
      <c r="G644" s="103">
        <f aca="true" t="shared" si="92" ref="G644:H648">G645</f>
        <v>150</v>
      </c>
      <c r="H644" s="103">
        <f t="shared" si="92"/>
        <v>150</v>
      </c>
    </row>
    <row r="645" spans="1:8" ht="33.75">
      <c r="A645" s="6">
        <v>575</v>
      </c>
      <c r="B645" s="9" t="s">
        <v>13</v>
      </c>
      <c r="C645" s="93">
        <v>1200000000</v>
      </c>
      <c r="D645" s="9"/>
      <c r="E645" s="34" t="s">
        <v>47</v>
      </c>
      <c r="F645" s="108">
        <f>F646</f>
        <v>1009.9</v>
      </c>
      <c r="G645" s="108">
        <f t="shared" si="92"/>
        <v>150</v>
      </c>
      <c r="H645" s="108">
        <f t="shared" si="92"/>
        <v>150</v>
      </c>
    </row>
    <row r="646" spans="1:8" ht="22.5">
      <c r="A646" s="6">
        <v>575</v>
      </c>
      <c r="B646" s="9" t="s">
        <v>13</v>
      </c>
      <c r="C646" s="93">
        <v>1250000000</v>
      </c>
      <c r="D646" s="9"/>
      <c r="E646" s="46" t="s">
        <v>187</v>
      </c>
      <c r="F646" s="108">
        <f>F647</f>
        <v>1009.9</v>
      </c>
      <c r="G646" s="108">
        <f t="shared" si="92"/>
        <v>150</v>
      </c>
      <c r="H646" s="108">
        <f t="shared" si="92"/>
        <v>150</v>
      </c>
    </row>
    <row r="647" spans="1:8" ht="22.5">
      <c r="A647" s="6">
        <v>575</v>
      </c>
      <c r="B647" s="9" t="s">
        <v>13</v>
      </c>
      <c r="C647" s="93">
        <v>1250100000</v>
      </c>
      <c r="D647" s="9"/>
      <c r="E647" s="34" t="s">
        <v>382</v>
      </c>
      <c r="F647" s="108">
        <f>F648+F654</f>
        <v>1009.9</v>
      </c>
      <c r="G647" s="108">
        <f>G648+G654</f>
        <v>150</v>
      </c>
      <c r="H647" s="108">
        <f>H648+H654</f>
        <v>150</v>
      </c>
    </row>
    <row r="648" spans="1:8" ht="33.75">
      <c r="A648" s="6">
        <v>575</v>
      </c>
      <c r="B648" s="9" t="s">
        <v>13</v>
      </c>
      <c r="C648" s="93" t="s">
        <v>429</v>
      </c>
      <c r="D648" s="9"/>
      <c r="E648" s="32" t="s">
        <v>454</v>
      </c>
      <c r="F648" s="108">
        <f>F649</f>
        <v>150.00000000000003</v>
      </c>
      <c r="G648" s="108">
        <f t="shared" si="92"/>
        <v>150</v>
      </c>
      <c r="H648" s="108">
        <f t="shared" si="92"/>
        <v>150</v>
      </c>
    </row>
    <row r="649" spans="1:8" ht="21.75" customHeight="1">
      <c r="A649" s="6">
        <v>575</v>
      </c>
      <c r="B649" s="9" t="s">
        <v>13</v>
      </c>
      <c r="C649" s="93" t="s">
        <v>431</v>
      </c>
      <c r="D649" s="9"/>
      <c r="E649" s="34" t="s">
        <v>383</v>
      </c>
      <c r="F649" s="108">
        <f>F652+F653</f>
        <v>150.00000000000003</v>
      </c>
      <c r="G649" s="108">
        <f>G652+G653</f>
        <v>150</v>
      </c>
      <c r="H649" s="108">
        <f>H652+H653</f>
        <v>150</v>
      </c>
    </row>
    <row r="650" spans="1:8" ht="22.5" hidden="1">
      <c r="A650" s="6">
        <v>575</v>
      </c>
      <c r="B650" s="9" t="s">
        <v>13</v>
      </c>
      <c r="C650" s="93" t="s">
        <v>430</v>
      </c>
      <c r="D650" s="9"/>
      <c r="E650" s="34" t="s">
        <v>158</v>
      </c>
      <c r="F650" s="108">
        <f>F651</f>
        <v>0</v>
      </c>
      <c r="G650" s="108">
        <f>G651</f>
        <v>0</v>
      </c>
      <c r="H650" s="108">
        <f>H651</f>
        <v>0</v>
      </c>
    </row>
    <row r="651" spans="1:8" s="8" customFormat="1" ht="22.5" hidden="1">
      <c r="A651" s="6">
        <v>575</v>
      </c>
      <c r="B651" s="9" t="s">
        <v>13</v>
      </c>
      <c r="C651" s="93" t="s">
        <v>430</v>
      </c>
      <c r="D651" s="9" t="s">
        <v>105</v>
      </c>
      <c r="E651" s="47" t="s">
        <v>106</v>
      </c>
      <c r="F651" s="108"/>
      <c r="G651" s="108"/>
      <c r="H651" s="108"/>
    </row>
    <row r="652" spans="1:8" s="8" customFormat="1" ht="22.5">
      <c r="A652" s="6">
        <v>575</v>
      </c>
      <c r="B652" s="9" t="s">
        <v>13</v>
      </c>
      <c r="C652" s="93" t="s">
        <v>431</v>
      </c>
      <c r="D652" s="9" t="s">
        <v>105</v>
      </c>
      <c r="E652" s="34" t="s">
        <v>106</v>
      </c>
      <c r="F652" s="108">
        <f>27-8.8-9.3</f>
        <v>8.899999999999999</v>
      </c>
      <c r="G652" s="108">
        <v>27</v>
      </c>
      <c r="H652" s="108">
        <v>27</v>
      </c>
    </row>
    <row r="653" spans="1:9" s="8" customFormat="1" ht="22.5">
      <c r="A653" s="6">
        <v>575</v>
      </c>
      <c r="B653" s="9" t="s">
        <v>13</v>
      </c>
      <c r="C653" s="93" t="s">
        <v>431</v>
      </c>
      <c r="D653" s="9" t="s">
        <v>151</v>
      </c>
      <c r="E653" s="32" t="s">
        <v>508</v>
      </c>
      <c r="F653" s="108">
        <f>123+8.8+9.3</f>
        <v>141.10000000000002</v>
      </c>
      <c r="G653" s="108">
        <v>123</v>
      </c>
      <c r="H653" s="108">
        <v>123</v>
      </c>
      <c r="I653" s="170"/>
    </row>
    <row r="654" spans="1:8" s="8" customFormat="1" ht="22.5">
      <c r="A654" s="6">
        <v>575</v>
      </c>
      <c r="B654" s="9" t="s">
        <v>13</v>
      </c>
      <c r="C654" s="93">
        <v>1250110000</v>
      </c>
      <c r="D654" s="9"/>
      <c r="E654" s="31" t="s">
        <v>409</v>
      </c>
      <c r="F654" s="108">
        <f aca="true" t="shared" si="93" ref="F654:H655">F655</f>
        <v>859.9</v>
      </c>
      <c r="G654" s="108">
        <f t="shared" si="93"/>
        <v>0</v>
      </c>
      <c r="H654" s="108">
        <f t="shared" si="93"/>
        <v>0</v>
      </c>
    </row>
    <row r="655" spans="1:8" s="8" customFormat="1" ht="12.75">
      <c r="A655" s="6">
        <v>575</v>
      </c>
      <c r="B655" s="9" t="s">
        <v>13</v>
      </c>
      <c r="C655" s="93">
        <v>1250110240</v>
      </c>
      <c r="D655" s="9"/>
      <c r="E655" s="32" t="s">
        <v>881</v>
      </c>
      <c r="F655" s="108">
        <f t="shared" si="93"/>
        <v>859.9</v>
      </c>
      <c r="G655" s="108">
        <f t="shared" si="93"/>
        <v>0</v>
      </c>
      <c r="H655" s="108">
        <f t="shared" si="93"/>
        <v>0</v>
      </c>
    </row>
    <row r="656" spans="1:8" s="8" customFormat="1" ht="22.5">
      <c r="A656" s="6">
        <v>575</v>
      </c>
      <c r="B656" s="9" t="s">
        <v>13</v>
      </c>
      <c r="C656" s="93">
        <v>1250110240</v>
      </c>
      <c r="D656" s="9" t="s">
        <v>151</v>
      </c>
      <c r="E656" s="32" t="s">
        <v>508</v>
      </c>
      <c r="F656" s="108">
        <v>859.9</v>
      </c>
      <c r="G656" s="108">
        <v>0</v>
      </c>
      <c r="H656" s="108">
        <v>0</v>
      </c>
    </row>
    <row r="657" spans="1:8" s="8" customFormat="1" ht="12.75">
      <c r="A657" s="11">
        <v>575</v>
      </c>
      <c r="B657" s="16" t="s">
        <v>14</v>
      </c>
      <c r="C657" s="38"/>
      <c r="D657" s="11"/>
      <c r="E657" s="30" t="s">
        <v>15</v>
      </c>
      <c r="F657" s="103">
        <f>F658</f>
        <v>7917.610000000001</v>
      </c>
      <c r="G657" s="103">
        <f>G658</f>
        <v>7868.4</v>
      </c>
      <c r="H657" s="103">
        <f>H658</f>
        <v>7611.4</v>
      </c>
    </row>
    <row r="658" spans="1:8" ht="33.75">
      <c r="A658" s="6">
        <v>575</v>
      </c>
      <c r="B658" s="9" t="s">
        <v>14</v>
      </c>
      <c r="C658" s="39" t="s">
        <v>245</v>
      </c>
      <c r="D658" s="9"/>
      <c r="E658" s="34" t="s">
        <v>47</v>
      </c>
      <c r="F658" s="105">
        <f>F679+F659+F670</f>
        <v>7917.610000000001</v>
      </c>
      <c r="G658" s="105">
        <f>G679+G659+G670</f>
        <v>7868.4</v>
      </c>
      <c r="H658" s="105">
        <f>H679+H659+H670</f>
        <v>7611.4</v>
      </c>
    </row>
    <row r="659" spans="1:8" ht="22.5">
      <c r="A659" s="6">
        <v>575</v>
      </c>
      <c r="B659" s="9" t="s">
        <v>14</v>
      </c>
      <c r="C659" s="93">
        <v>1230000000</v>
      </c>
      <c r="D659" s="36"/>
      <c r="E659" s="43" t="s">
        <v>186</v>
      </c>
      <c r="F659" s="105">
        <f>F660</f>
        <v>151</v>
      </c>
      <c r="G659" s="105">
        <f aca="true" t="shared" si="94" ref="G659:H662">G660</f>
        <v>100</v>
      </c>
      <c r="H659" s="105">
        <f t="shared" si="94"/>
        <v>100</v>
      </c>
    </row>
    <row r="660" spans="1:8" ht="33.75">
      <c r="A660" s="6">
        <v>575</v>
      </c>
      <c r="B660" s="9" t="s">
        <v>14</v>
      </c>
      <c r="C660" s="93">
        <v>1230200000</v>
      </c>
      <c r="D660" s="9"/>
      <c r="E660" s="34" t="s">
        <v>387</v>
      </c>
      <c r="F660" s="105">
        <f>F661+F667</f>
        <v>151</v>
      </c>
      <c r="G660" s="105">
        <f>G661+G667</f>
        <v>100</v>
      </c>
      <c r="H660" s="105">
        <f>H661+H667</f>
        <v>100</v>
      </c>
    </row>
    <row r="661" spans="1:8" ht="12.75">
      <c r="A661" s="6">
        <v>575</v>
      </c>
      <c r="B661" s="9" t="s">
        <v>14</v>
      </c>
      <c r="C661" s="93">
        <v>1230220000</v>
      </c>
      <c r="D661" s="9"/>
      <c r="E661" s="31" t="s">
        <v>398</v>
      </c>
      <c r="F661" s="105">
        <f>F662+F664</f>
        <v>107.8</v>
      </c>
      <c r="G661" s="105">
        <f>G662+G664</f>
        <v>100</v>
      </c>
      <c r="H661" s="105">
        <f>H662+H664</f>
        <v>100</v>
      </c>
    </row>
    <row r="662" spans="1:8" ht="22.5">
      <c r="A662" s="6">
        <v>575</v>
      </c>
      <c r="B662" s="9" t="s">
        <v>14</v>
      </c>
      <c r="C662" s="93">
        <v>1230220010</v>
      </c>
      <c r="D662" s="9"/>
      <c r="E662" s="34" t="s">
        <v>386</v>
      </c>
      <c r="F662" s="105">
        <f>F663</f>
        <v>99</v>
      </c>
      <c r="G662" s="105">
        <f t="shared" si="94"/>
        <v>100</v>
      </c>
      <c r="H662" s="105">
        <f t="shared" si="94"/>
        <v>100</v>
      </c>
    </row>
    <row r="663" spans="1:9" ht="22.5">
      <c r="A663" s="6">
        <v>575</v>
      </c>
      <c r="B663" s="9" t="s">
        <v>14</v>
      </c>
      <c r="C663" s="93">
        <v>1230220010</v>
      </c>
      <c r="D663" s="9" t="s">
        <v>105</v>
      </c>
      <c r="E663" s="32" t="s">
        <v>598</v>
      </c>
      <c r="F663" s="105">
        <f>100-1</f>
        <v>99</v>
      </c>
      <c r="G663" s="105">
        <v>100</v>
      </c>
      <c r="H663" s="105">
        <v>100</v>
      </c>
      <c r="I663" s="172"/>
    </row>
    <row r="664" spans="1:8" ht="33.75">
      <c r="A664" s="6">
        <v>575</v>
      </c>
      <c r="B664" s="9" t="s">
        <v>14</v>
      </c>
      <c r="C664" s="39" t="s">
        <v>885</v>
      </c>
      <c r="D664" s="9"/>
      <c r="E664" s="32" t="s">
        <v>454</v>
      </c>
      <c r="F664" s="105">
        <f aca="true" t="shared" si="95" ref="F664:H665">F665</f>
        <v>8.8</v>
      </c>
      <c r="G664" s="105">
        <f t="shared" si="95"/>
        <v>0</v>
      </c>
      <c r="H664" s="105">
        <f t="shared" si="95"/>
        <v>0</v>
      </c>
    </row>
    <row r="665" spans="1:8" ht="56.25">
      <c r="A665" s="6">
        <v>575</v>
      </c>
      <c r="B665" s="9" t="s">
        <v>14</v>
      </c>
      <c r="C665" s="93" t="s">
        <v>882</v>
      </c>
      <c r="D665" s="9"/>
      <c r="E665" s="32" t="s">
        <v>883</v>
      </c>
      <c r="F665" s="105">
        <f t="shared" si="95"/>
        <v>8.8</v>
      </c>
      <c r="G665" s="105">
        <f t="shared" si="95"/>
        <v>0</v>
      </c>
      <c r="H665" s="105">
        <f t="shared" si="95"/>
        <v>0</v>
      </c>
    </row>
    <row r="666" spans="1:8" ht="22.5">
      <c r="A666" s="6">
        <v>575</v>
      </c>
      <c r="B666" s="9" t="s">
        <v>14</v>
      </c>
      <c r="C666" s="93" t="s">
        <v>882</v>
      </c>
      <c r="D666" s="9" t="s">
        <v>105</v>
      </c>
      <c r="E666" s="32" t="s">
        <v>598</v>
      </c>
      <c r="F666" s="105">
        <f>4.35+4.45</f>
        <v>8.8</v>
      </c>
      <c r="G666" s="105">
        <v>0</v>
      </c>
      <c r="H666" s="105">
        <v>0</v>
      </c>
    </row>
    <row r="667" spans="1:8" ht="22.5">
      <c r="A667" s="6">
        <v>575</v>
      </c>
      <c r="B667" s="9" t="s">
        <v>14</v>
      </c>
      <c r="C667" s="93">
        <v>1230210000</v>
      </c>
      <c r="D667" s="9"/>
      <c r="E667" s="31" t="s">
        <v>409</v>
      </c>
      <c r="F667" s="105">
        <f aca="true" t="shared" si="96" ref="F667:H668">F668</f>
        <v>43.2</v>
      </c>
      <c r="G667" s="105">
        <f t="shared" si="96"/>
        <v>0</v>
      </c>
      <c r="H667" s="105">
        <f t="shared" si="96"/>
        <v>0</v>
      </c>
    </row>
    <row r="668" spans="1:8" ht="45">
      <c r="A668" s="6">
        <v>575</v>
      </c>
      <c r="B668" s="9" t="s">
        <v>14</v>
      </c>
      <c r="C668" s="93">
        <v>1230210660</v>
      </c>
      <c r="D668" s="9"/>
      <c r="E668" s="32" t="s">
        <v>884</v>
      </c>
      <c r="F668" s="105">
        <f t="shared" si="96"/>
        <v>43.2</v>
      </c>
      <c r="G668" s="105">
        <f t="shared" si="96"/>
        <v>0</v>
      </c>
      <c r="H668" s="105">
        <f t="shared" si="96"/>
        <v>0</v>
      </c>
    </row>
    <row r="669" spans="1:8" ht="22.5">
      <c r="A669" s="6">
        <v>575</v>
      </c>
      <c r="B669" s="9" t="s">
        <v>14</v>
      </c>
      <c r="C669" s="93">
        <v>1230210660</v>
      </c>
      <c r="D669" s="9" t="s">
        <v>105</v>
      </c>
      <c r="E669" s="32" t="s">
        <v>598</v>
      </c>
      <c r="F669" s="105">
        <v>43.2</v>
      </c>
      <c r="G669" s="105">
        <v>0</v>
      </c>
      <c r="H669" s="105">
        <v>0</v>
      </c>
    </row>
    <row r="670" spans="1:8" ht="22.5">
      <c r="A670" s="6">
        <v>575</v>
      </c>
      <c r="B670" s="9" t="s">
        <v>14</v>
      </c>
      <c r="C670" s="39" t="s">
        <v>160</v>
      </c>
      <c r="D670" s="9"/>
      <c r="E670" s="48" t="s">
        <v>153</v>
      </c>
      <c r="F670" s="105">
        <f>F671</f>
        <v>30</v>
      </c>
      <c r="G670" s="105">
        <f aca="true" t="shared" si="97" ref="G670:H673">G671</f>
        <v>23</v>
      </c>
      <c r="H670" s="105">
        <f t="shared" si="97"/>
        <v>23</v>
      </c>
    </row>
    <row r="671" spans="1:8" ht="45">
      <c r="A671" s="6">
        <v>575</v>
      </c>
      <c r="B671" s="9" t="s">
        <v>14</v>
      </c>
      <c r="C671" s="39" t="s">
        <v>161</v>
      </c>
      <c r="D671" s="9"/>
      <c r="E671" s="47" t="s">
        <v>389</v>
      </c>
      <c r="F671" s="105">
        <f>F672+F675</f>
        <v>30</v>
      </c>
      <c r="G671" s="105">
        <f>G672+G675</f>
        <v>23</v>
      </c>
      <c r="H671" s="105">
        <f>H672+H675</f>
        <v>23</v>
      </c>
    </row>
    <row r="672" spans="1:8" ht="12.75">
      <c r="A672" s="6">
        <v>575</v>
      </c>
      <c r="B672" s="9" t="s">
        <v>14</v>
      </c>
      <c r="C672" s="39" t="s">
        <v>162</v>
      </c>
      <c r="D672" s="9"/>
      <c r="E672" s="31" t="s">
        <v>398</v>
      </c>
      <c r="F672" s="105">
        <f>F673</f>
        <v>0</v>
      </c>
      <c r="G672" s="105">
        <f t="shared" si="97"/>
        <v>23</v>
      </c>
      <c r="H672" s="105">
        <f t="shared" si="97"/>
        <v>23</v>
      </c>
    </row>
    <row r="673" spans="1:8" ht="22.5">
      <c r="A673" s="6">
        <v>575</v>
      </c>
      <c r="B673" s="9" t="s">
        <v>14</v>
      </c>
      <c r="C673" s="39" t="s">
        <v>163</v>
      </c>
      <c r="D673" s="9"/>
      <c r="E673" s="47" t="s">
        <v>510</v>
      </c>
      <c r="F673" s="105">
        <f>F674</f>
        <v>0</v>
      </c>
      <c r="G673" s="105">
        <f t="shared" si="97"/>
        <v>23</v>
      </c>
      <c r="H673" s="105">
        <f t="shared" si="97"/>
        <v>23</v>
      </c>
    </row>
    <row r="674" spans="1:8" ht="22.5">
      <c r="A674" s="6">
        <v>575</v>
      </c>
      <c r="B674" s="9" t="s">
        <v>14</v>
      </c>
      <c r="C674" s="39" t="s">
        <v>163</v>
      </c>
      <c r="D674" s="9" t="s">
        <v>105</v>
      </c>
      <c r="E674" s="32" t="s">
        <v>598</v>
      </c>
      <c r="F674" s="105">
        <f>23-23</f>
        <v>0</v>
      </c>
      <c r="G674" s="105">
        <v>23</v>
      </c>
      <c r="H674" s="105">
        <v>23</v>
      </c>
    </row>
    <row r="675" spans="1:8" ht="22.5">
      <c r="A675" s="6">
        <v>575</v>
      </c>
      <c r="B675" s="9" t="s">
        <v>14</v>
      </c>
      <c r="C675" s="39" t="s">
        <v>788</v>
      </c>
      <c r="D675" s="9"/>
      <c r="E675" s="31" t="s">
        <v>409</v>
      </c>
      <c r="F675" s="105">
        <f aca="true" t="shared" si="98" ref="F675:H676">F676</f>
        <v>30</v>
      </c>
      <c r="G675" s="105">
        <f t="shared" si="98"/>
        <v>0</v>
      </c>
      <c r="H675" s="105">
        <f t="shared" si="98"/>
        <v>0</v>
      </c>
    </row>
    <row r="676" spans="1:8" ht="22.5">
      <c r="A676" s="6">
        <v>575</v>
      </c>
      <c r="B676" s="9" t="s">
        <v>14</v>
      </c>
      <c r="C676" s="39" t="s">
        <v>953</v>
      </c>
      <c r="D676" s="9"/>
      <c r="E676" s="31" t="s">
        <v>948</v>
      </c>
      <c r="F676" s="105">
        <f t="shared" si="98"/>
        <v>30</v>
      </c>
      <c r="G676" s="105">
        <f t="shared" si="98"/>
        <v>0</v>
      </c>
      <c r="H676" s="105">
        <f t="shared" si="98"/>
        <v>0</v>
      </c>
    </row>
    <row r="677" spans="1:8" ht="22.5">
      <c r="A677" s="6">
        <v>575</v>
      </c>
      <c r="B677" s="9" t="s">
        <v>14</v>
      </c>
      <c r="C677" s="39" t="s">
        <v>953</v>
      </c>
      <c r="D677" s="9" t="s">
        <v>105</v>
      </c>
      <c r="E677" s="32" t="s">
        <v>598</v>
      </c>
      <c r="F677" s="105">
        <v>30</v>
      </c>
      <c r="G677" s="105">
        <v>0</v>
      </c>
      <c r="H677" s="105">
        <v>0</v>
      </c>
    </row>
    <row r="678" spans="1:8" ht="12.75">
      <c r="A678" s="6">
        <v>575</v>
      </c>
      <c r="B678" s="9" t="s">
        <v>14</v>
      </c>
      <c r="C678" s="39" t="s">
        <v>164</v>
      </c>
      <c r="D678" s="9"/>
      <c r="E678" s="47" t="s">
        <v>181</v>
      </c>
      <c r="F678" s="105">
        <f aca="true" t="shared" si="99" ref="F678:H679">F679</f>
        <v>7736.610000000001</v>
      </c>
      <c r="G678" s="105">
        <f t="shared" si="99"/>
        <v>7745.4</v>
      </c>
      <c r="H678" s="105">
        <f t="shared" si="99"/>
        <v>7488.4</v>
      </c>
    </row>
    <row r="679" spans="1:8" ht="33.75">
      <c r="A679" s="6">
        <v>575</v>
      </c>
      <c r="B679" s="9" t="s">
        <v>14</v>
      </c>
      <c r="C679" s="39" t="s">
        <v>165</v>
      </c>
      <c r="D679" s="9"/>
      <c r="E679" s="32" t="s">
        <v>166</v>
      </c>
      <c r="F679" s="105">
        <f t="shared" si="99"/>
        <v>7736.610000000001</v>
      </c>
      <c r="G679" s="105">
        <f t="shared" si="99"/>
        <v>7745.4</v>
      </c>
      <c r="H679" s="105">
        <f t="shared" si="99"/>
        <v>7488.4</v>
      </c>
    </row>
    <row r="680" spans="1:8" ht="12.75">
      <c r="A680" s="6">
        <v>575</v>
      </c>
      <c r="B680" s="9" t="s">
        <v>14</v>
      </c>
      <c r="C680" s="39" t="s">
        <v>167</v>
      </c>
      <c r="D680" s="9"/>
      <c r="E680" s="31" t="s">
        <v>398</v>
      </c>
      <c r="F680" s="105">
        <f>F681+F683+F687</f>
        <v>7736.610000000001</v>
      </c>
      <c r="G680" s="105">
        <f>G681+G683+G687</f>
        <v>7745.4</v>
      </c>
      <c r="H680" s="105">
        <f>H681+H683+H687</f>
        <v>7488.4</v>
      </c>
    </row>
    <row r="681" spans="1:8" ht="12.75">
      <c r="A681" s="6">
        <v>575</v>
      </c>
      <c r="B681" s="9" t="s">
        <v>14</v>
      </c>
      <c r="C681" s="39" t="s">
        <v>168</v>
      </c>
      <c r="D681" s="9"/>
      <c r="E681" s="32" t="s">
        <v>514</v>
      </c>
      <c r="F681" s="105">
        <f>F682</f>
        <v>947</v>
      </c>
      <c r="G681" s="105">
        <f>G682</f>
        <v>947</v>
      </c>
      <c r="H681" s="105">
        <f>H682</f>
        <v>947</v>
      </c>
    </row>
    <row r="682" spans="1:8" ht="45">
      <c r="A682" s="6">
        <v>575</v>
      </c>
      <c r="B682" s="9" t="s">
        <v>14</v>
      </c>
      <c r="C682" s="39" t="s">
        <v>168</v>
      </c>
      <c r="D682" s="9" t="s">
        <v>103</v>
      </c>
      <c r="E682" s="32" t="s">
        <v>104</v>
      </c>
      <c r="F682" s="105">
        <v>947</v>
      </c>
      <c r="G682" s="105">
        <v>947</v>
      </c>
      <c r="H682" s="105">
        <v>947</v>
      </c>
    </row>
    <row r="683" spans="1:8" ht="33.75">
      <c r="A683" s="6">
        <v>575</v>
      </c>
      <c r="B683" s="9" t="s">
        <v>14</v>
      </c>
      <c r="C683" s="39" t="s">
        <v>169</v>
      </c>
      <c r="D683" s="9"/>
      <c r="E683" s="32" t="s">
        <v>155</v>
      </c>
      <c r="F683" s="105">
        <f>F684+F685+F686</f>
        <v>6789.610000000001</v>
      </c>
      <c r="G683" s="105">
        <f>G684+G685+G686</f>
        <v>6798.4</v>
      </c>
      <c r="H683" s="105">
        <f>H684+H685+H686</f>
        <v>6541.4</v>
      </c>
    </row>
    <row r="684" spans="1:8" ht="45">
      <c r="A684" s="6">
        <v>575</v>
      </c>
      <c r="B684" s="9" t="s">
        <v>14</v>
      </c>
      <c r="C684" s="39" t="s">
        <v>169</v>
      </c>
      <c r="D684" s="9" t="s">
        <v>103</v>
      </c>
      <c r="E684" s="32" t="s">
        <v>104</v>
      </c>
      <c r="F684" s="105">
        <f>5107+2-121.9</f>
        <v>4987.1</v>
      </c>
      <c r="G684" s="105">
        <v>5107</v>
      </c>
      <c r="H684" s="105">
        <v>4850</v>
      </c>
    </row>
    <row r="685" spans="1:9" ht="22.5">
      <c r="A685" s="6">
        <v>575</v>
      </c>
      <c r="B685" s="9" t="s">
        <v>14</v>
      </c>
      <c r="C685" s="39" t="s">
        <v>169</v>
      </c>
      <c r="D685" s="9" t="s">
        <v>105</v>
      </c>
      <c r="E685" s="32" t="s">
        <v>598</v>
      </c>
      <c r="F685" s="105">
        <f>1670.4-2-4.34-14.45+121.9</f>
        <v>1771.5100000000002</v>
      </c>
      <c r="G685" s="105">
        <v>1670.4</v>
      </c>
      <c r="H685" s="105">
        <v>1670.4</v>
      </c>
      <c r="I685" s="172"/>
    </row>
    <row r="686" spans="1:8" ht="12" customHeight="1">
      <c r="A686" s="6">
        <v>575</v>
      </c>
      <c r="B686" s="9" t="s">
        <v>14</v>
      </c>
      <c r="C686" s="39" t="s">
        <v>169</v>
      </c>
      <c r="D686" s="9" t="s">
        <v>149</v>
      </c>
      <c r="E686" s="31" t="s">
        <v>150</v>
      </c>
      <c r="F686" s="105">
        <f>21+10</f>
        <v>31</v>
      </c>
      <c r="G686" s="105">
        <v>21</v>
      </c>
      <c r="H686" s="105">
        <v>21</v>
      </c>
    </row>
    <row r="687" spans="1:8" ht="45" hidden="1">
      <c r="A687" s="6">
        <v>575</v>
      </c>
      <c r="B687" s="9" t="s">
        <v>14</v>
      </c>
      <c r="C687" s="39" t="s">
        <v>170</v>
      </c>
      <c r="D687" s="9"/>
      <c r="E687" s="32" t="s">
        <v>391</v>
      </c>
      <c r="F687" s="105">
        <f aca="true" t="shared" si="100" ref="F687:H688">F688</f>
        <v>0</v>
      </c>
      <c r="G687" s="105">
        <f t="shared" si="100"/>
        <v>0</v>
      </c>
      <c r="H687" s="105">
        <f t="shared" si="100"/>
        <v>0</v>
      </c>
    </row>
    <row r="688" spans="1:8" ht="22.5" hidden="1">
      <c r="A688" s="6">
        <v>575</v>
      </c>
      <c r="B688" s="9" t="s">
        <v>14</v>
      </c>
      <c r="C688" s="39" t="s">
        <v>171</v>
      </c>
      <c r="D688" s="9"/>
      <c r="E688" s="34" t="s">
        <v>158</v>
      </c>
      <c r="F688" s="105">
        <f t="shared" si="100"/>
        <v>0</v>
      </c>
      <c r="G688" s="105">
        <f t="shared" si="100"/>
        <v>0</v>
      </c>
      <c r="H688" s="105">
        <f t="shared" si="100"/>
        <v>0</v>
      </c>
    </row>
    <row r="689" spans="1:8" ht="22.5" hidden="1">
      <c r="A689" s="6">
        <v>575</v>
      </c>
      <c r="B689" s="9" t="s">
        <v>14</v>
      </c>
      <c r="C689" s="39" t="s">
        <v>171</v>
      </c>
      <c r="D689" s="9" t="s">
        <v>105</v>
      </c>
      <c r="E689" s="32" t="s">
        <v>598</v>
      </c>
      <c r="F689" s="105"/>
      <c r="G689" s="105"/>
      <c r="H689" s="105"/>
    </row>
    <row r="690" spans="1:8" ht="12.75">
      <c r="A690" s="11">
        <v>575</v>
      </c>
      <c r="B690" s="16" t="s">
        <v>18</v>
      </c>
      <c r="C690" s="93"/>
      <c r="D690" s="16"/>
      <c r="E690" s="30" t="s">
        <v>19</v>
      </c>
      <c r="F690" s="119">
        <f>F691</f>
        <v>3401.6</v>
      </c>
      <c r="G690" s="119">
        <f>G691</f>
        <v>3401.6</v>
      </c>
      <c r="H690" s="119">
        <f>H691</f>
        <v>3401.6</v>
      </c>
    </row>
    <row r="691" spans="1:8" s="92" customFormat="1" ht="12.75">
      <c r="A691" s="11">
        <v>575</v>
      </c>
      <c r="B691" s="16" t="s">
        <v>89</v>
      </c>
      <c r="C691" s="38"/>
      <c r="D691" s="16"/>
      <c r="E691" s="30" t="s">
        <v>90</v>
      </c>
      <c r="F691" s="119">
        <f aca="true" t="shared" si="101" ref="F691:H695">F692</f>
        <v>3401.6</v>
      </c>
      <c r="G691" s="119">
        <f t="shared" si="101"/>
        <v>3401.6</v>
      </c>
      <c r="H691" s="119">
        <f t="shared" si="101"/>
        <v>3401.6</v>
      </c>
    </row>
    <row r="692" spans="1:8" s="8" customFormat="1" ht="33.75">
      <c r="A692" s="6">
        <v>575</v>
      </c>
      <c r="B692" s="9" t="s">
        <v>89</v>
      </c>
      <c r="C692" s="39" t="s">
        <v>245</v>
      </c>
      <c r="D692" s="9"/>
      <c r="E692" s="34" t="s">
        <v>47</v>
      </c>
      <c r="F692" s="108">
        <f t="shared" si="101"/>
        <v>3401.6</v>
      </c>
      <c r="G692" s="108">
        <f t="shared" si="101"/>
        <v>3401.6</v>
      </c>
      <c r="H692" s="108">
        <f t="shared" si="101"/>
        <v>3401.6</v>
      </c>
    </row>
    <row r="693" spans="1:8" s="92" customFormat="1" ht="12.75">
      <c r="A693" s="6">
        <v>575</v>
      </c>
      <c r="B693" s="9" t="s">
        <v>89</v>
      </c>
      <c r="C693" s="93">
        <v>1210000000</v>
      </c>
      <c r="D693" s="9"/>
      <c r="E693" s="46" t="s">
        <v>185</v>
      </c>
      <c r="F693" s="108">
        <f t="shared" si="101"/>
        <v>3401.6</v>
      </c>
      <c r="G693" s="108">
        <f t="shared" si="101"/>
        <v>3401.6</v>
      </c>
      <c r="H693" s="108">
        <f t="shared" si="101"/>
        <v>3401.6</v>
      </c>
    </row>
    <row r="694" spans="1:8" s="8" customFormat="1" ht="22.5">
      <c r="A694" s="6">
        <v>575</v>
      </c>
      <c r="B694" s="9" t="s">
        <v>89</v>
      </c>
      <c r="C694" s="93">
        <v>1210100000</v>
      </c>
      <c r="D694" s="9"/>
      <c r="E694" s="34" t="s">
        <v>366</v>
      </c>
      <c r="F694" s="108">
        <f t="shared" si="101"/>
        <v>3401.6</v>
      </c>
      <c r="G694" s="108">
        <f t="shared" si="101"/>
        <v>3401.6</v>
      </c>
      <c r="H694" s="108">
        <f t="shared" si="101"/>
        <v>3401.6</v>
      </c>
    </row>
    <row r="695" spans="1:8" s="8" customFormat="1" ht="22.5">
      <c r="A695" s="6">
        <v>575</v>
      </c>
      <c r="B695" s="9" t="s">
        <v>89</v>
      </c>
      <c r="C695" s="93">
        <v>1210110000</v>
      </c>
      <c r="D695" s="9"/>
      <c r="E695" s="34" t="s">
        <v>409</v>
      </c>
      <c r="F695" s="108">
        <f t="shared" si="101"/>
        <v>3401.6</v>
      </c>
      <c r="G695" s="108">
        <f t="shared" si="101"/>
        <v>3401.6</v>
      </c>
      <c r="H695" s="108">
        <f t="shared" si="101"/>
        <v>3401.6</v>
      </c>
    </row>
    <row r="696" spans="1:8" s="8" customFormat="1" ht="56.25">
      <c r="A696" s="6">
        <v>575</v>
      </c>
      <c r="B696" s="9" t="s">
        <v>89</v>
      </c>
      <c r="C696" s="93">
        <v>1210110500</v>
      </c>
      <c r="D696" s="9"/>
      <c r="E696" s="32" t="s">
        <v>546</v>
      </c>
      <c r="F696" s="108">
        <f>F697+F698</f>
        <v>3401.6</v>
      </c>
      <c r="G696" s="108">
        <f>G697+G698</f>
        <v>3401.6</v>
      </c>
      <c r="H696" s="108">
        <f>H697+H698</f>
        <v>3401.6</v>
      </c>
    </row>
    <row r="697" spans="1:8" s="8" customFormat="1" ht="22.5">
      <c r="A697" s="6">
        <v>575</v>
      </c>
      <c r="B697" s="9" t="s">
        <v>89</v>
      </c>
      <c r="C697" s="93">
        <v>1210110500</v>
      </c>
      <c r="D697" s="9" t="s">
        <v>105</v>
      </c>
      <c r="E697" s="32" t="s">
        <v>598</v>
      </c>
      <c r="F697" s="108">
        <v>82.6</v>
      </c>
      <c r="G697" s="108">
        <v>82.6</v>
      </c>
      <c r="H697" s="108">
        <v>82.6</v>
      </c>
    </row>
    <row r="698" spans="1:8" s="8" customFormat="1" ht="12.75">
      <c r="A698" s="6">
        <v>575</v>
      </c>
      <c r="B698" s="9" t="s">
        <v>89</v>
      </c>
      <c r="C698" s="93">
        <v>1210110500</v>
      </c>
      <c r="D698" s="9" t="s">
        <v>178</v>
      </c>
      <c r="E698" s="31" t="s">
        <v>183</v>
      </c>
      <c r="F698" s="108">
        <v>3319</v>
      </c>
      <c r="G698" s="108">
        <v>3319</v>
      </c>
      <c r="H698" s="108">
        <v>3319</v>
      </c>
    </row>
    <row r="699" spans="1:8" ht="22.5">
      <c r="A699" s="11">
        <v>592</v>
      </c>
      <c r="B699" s="11"/>
      <c r="C699" s="38"/>
      <c r="D699" s="11"/>
      <c r="E699" s="30" t="s">
        <v>97</v>
      </c>
      <c r="F699" s="103">
        <f>F700+F720+F712</f>
        <v>10256</v>
      </c>
      <c r="G699" s="103">
        <f>G700+G720+G712</f>
        <v>7196</v>
      </c>
      <c r="H699" s="103">
        <f>H700+H720+H712</f>
        <v>7035</v>
      </c>
    </row>
    <row r="700" spans="1:8" ht="12.75">
      <c r="A700" s="11">
        <v>592</v>
      </c>
      <c r="B700" s="16" t="s">
        <v>576</v>
      </c>
      <c r="C700" s="38"/>
      <c r="D700" s="11"/>
      <c r="E700" s="30" t="s">
        <v>583</v>
      </c>
      <c r="F700" s="103">
        <f aca="true" t="shared" si="102" ref="F700:H705">F701</f>
        <v>7256</v>
      </c>
      <c r="G700" s="103">
        <f t="shared" si="102"/>
        <v>7196</v>
      </c>
      <c r="H700" s="103">
        <f t="shared" si="102"/>
        <v>7035</v>
      </c>
    </row>
    <row r="701" spans="1:8" ht="33.75">
      <c r="A701" s="11">
        <v>592</v>
      </c>
      <c r="B701" s="16" t="s">
        <v>60</v>
      </c>
      <c r="C701" s="38"/>
      <c r="D701" s="11"/>
      <c r="E701" s="30" t="s">
        <v>74</v>
      </c>
      <c r="F701" s="103">
        <f t="shared" si="102"/>
        <v>7256</v>
      </c>
      <c r="G701" s="103">
        <f t="shared" si="102"/>
        <v>7196</v>
      </c>
      <c r="H701" s="103">
        <f t="shared" si="102"/>
        <v>7035</v>
      </c>
    </row>
    <row r="702" spans="1:8" ht="22.5">
      <c r="A702" s="6">
        <v>592</v>
      </c>
      <c r="B702" s="9" t="s">
        <v>60</v>
      </c>
      <c r="C702" s="39" t="s">
        <v>172</v>
      </c>
      <c r="D702" s="6"/>
      <c r="E702" s="32" t="s">
        <v>48</v>
      </c>
      <c r="F702" s="105">
        <f t="shared" si="102"/>
        <v>7256</v>
      </c>
      <c r="G702" s="105">
        <f t="shared" si="102"/>
        <v>7196</v>
      </c>
      <c r="H702" s="105">
        <f t="shared" si="102"/>
        <v>7035</v>
      </c>
    </row>
    <row r="703" spans="1:8" s="5" customFormat="1" ht="12.75">
      <c r="A703" s="6">
        <v>592</v>
      </c>
      <c r="B703" s="9" t="s">
        <v>60</v>
      </c>
      <c r="C703" s="39" t="s">
        <v>173</v>
      </c>
      <c r="D703" s="9"/>
      <c r="E703" s="44" t="s">
        <v>181</v>
      </c>
      <c r="F703" s="108">
        <f t="shared" si="102"/>
        <v>7256</v>
      </c>
      <c r="G703" s="108">
        <f t="shared" si="102"/>
        <v>7196</v>
      </c>
      <c r="H703" s="108">
        <f t="shared" si="102"/>
        <v>7035</v>
      </c>
    </row>
    <row r="704" spans="1:8" s="5" customFormat="1" ht="22.5">
      <c r="A704" s="6">
        <v>592</v>
      </c>
      <c r="B704" s="9" t="s">
        <v>60</v>
      </c>
      <c r="C704" s="39" t="s">
        <v>174</v>
      </c>
      <c r="D704" s="9"/>
      <c r="E704" s="32" t="s">
        <v>175</v>
      </c>
      <c r="F704" s="108">
        <f>F705+F710</f>
        <v>7256</v>
      </c>
      <c r="G704" s="108">
        <f>G705+G710</f>
        <v>7196</v>
      </c>
      <c r="H704" s="108">
        <f>H705+H710</f>
        <v>7035</v>
      </c>
    </row>
    <row r="705" spans="1:8" ht="12.75">
      <c r="A705" s="6">
        <v>592</v>
      </c>
      <c r="B705" s="9" t="s">
        <v>60</v>
      </c>
      <c r="C705" s="39" t="s">
        <v>176</v>
      </c>
      <c r="D705" s="9"/>
      <c r="E705" s="31" t="s">
        <v>398</v>
      </c>
      <c r="F705" s="108">
        <f t="shared" si="102"/>
        <v>6956</v>
      </c>
      <c r="G705" s="108">
        <f t="shared" si="102"/>
        <v>6901</v>
      </c>
      <c r="H705" s="108">
        <f t="shared" si="102"/>
        <v>6740</v>
      </c>
    </row>
    <row r="706" spans="1:8" ht="22.5">
      <c r="A706" s="6">
        <v>592</v>
      </c>
      <c r="B706" s="9" t="s">
        <v>60</v>
      </c>
      <c r="C706" s="39" t="s">
        <v>177</v>
      </c>
      <c r="D706" s="9"/>
      <c r="E706" s="32" t="s">
        <v>567</v>
      </c>
      <c r="F706" s="108">
        <f>F707+F708+F709</f>
        <v>6956</v>
      </c>
      <c r="G706" s="108">
        <f>G707+G708+G709</f>
        <v>6901</v>
      </c>
      <c r="H706" s="108">
        <f>H707+H708+H709</f>
        <v>6740</v>
      </c>
    </row>
    <row r="707" spans="1:8" s="8" customFormat="1" ht="45">
      <c r="A707" s="6">
        <v>592</v>
      </c>
      <c r="B707" s="9" t="s">
        <v>60</v>
      </c>
      <c r="C707" s="39" t="s">
        <v>177</v>
      </c>
      <c r="D707" s="9" t="s">
        <v>103</v>
      </c>
      <c r="E707" s="32" t="s">
        <v>104</v>
      </c>
      <c r="F707" s="105">
        <f>6140+31</f>
        <v>6171</v>
      </c>
      <c r="G707" s="105">
        <v>6140</v>
      </c>
      <c r="H707" s="105">
        <v>6000</v>
      </c>
    </row>
    <row r="708" spans="1:8" ht="22.5">
      <c r="A708" s="6">
        <v>592</v>
      </c>
      <c r="B708" s="9" t="s">
        <v>60</v>
      </c>
      <c r="C708" s="39" t="s">
        <v>177</v>
      </c>
      <c r="D708" s="9" t="s">
        <v>105</v>
      </c>
      <c r="E708" s="32" t="s">
        <v>598</v>
      </c>
      <c r="F708" s="105">
        <f>746+29</f>
        <v>775</v>
      </c>
      <c r="G708" s="105">
        <v>751</v>
      </c>
      <c r="H708" s="105">
        <v>730</v>
      </c>
    </row>
    <row r="709" spans="1:8" ht="13.5" customHeight="1">
      <c r="A709" s="6">
        <v>592</v>
      </c>
      <c r="B709" s="9" t="s">
        <v>60</v>
      </c>
      <c r="C709" s="39" t="s">
        <v>177</v>
      </c>
      <c r="D709" s="9" t="s">
        <v>149</v>
      </c>
      <c r="E709" s="31" t="s">
        <v>150</v>
      </c>
      <c r="F709" s="105">
        <v>10</v>
      </c>
      <c r="G709" s="105">
        <v>10</v>
      </c>
      <c r="H709" s="105">
        <v>10</v>
      </c>
    </row>
    <row r="710" spans="1:8" ht="39" customHeight="1">
      <c r="A710" s="6">
        <v>592</v>
      </c>
      <c r="B710" s="9" t="s">
        <v>60</v>
      </c>
      <c r="C710" s="39" t="s">
        <v>597</v>
      </c>
      <c r="D710" s="9"/>
      <c r="E710" s="32" t="s">
        <v>38</v>
      </c>
      <c r="F710" s="105">
        <f>F711</f>
        <v>300</v>
      </c>
      <c r="G710" s="105">
        <f>G711</f>
        <v>295</v>
      </c>
      <c r="H710" s="105">
        <f>H711</f>
        <v>295</v>
      </c>
    </row>
    <row r="711" spans="1:8" ht="25.5" customHeight="1">
      <c r="A711" s="6">
        <v>592</v>
      </c>
      <c r="B711" s="9" t="s">
        <v>60</v>
      </c>
      <c r="C711" s="39" t="s">
        <v>597</v>
      </c>
      <c r="D711" s="9" t="s">
        <v>105</v>
      </c>
      <c r="E711" s="32" t="s">
        <v>598</v>
      </c>
      <c r="F711" s="105">
        <v>300</v>
      </c>
      <c r="G711" s="105">
        <v>295</v>
      </c>
      <c r="H711" s="105">
        <v>295</v>
      </c>
    </row>
    <row r="712" spans="1:8" ht="12.75">
      <c r="A712" s="11">
        <v>592</v>
      </c>
      <c r="B712" s="16" t="s">
        <v>818</v>
      </c>
      <c r="C712" s="37"/>
      <c r="D712" s="16"/>
      <c r="E712" s="33" t="s">
        <v>819</v>
      </c>
      <c r="F712" s="103">
        <f aca="true" t="shared" si="103" ref="F712:F717">F713</f>
        <v>3000</v>
      </c>
      <c r="G712" s="103">
        <f aca="true" t="shared" si="104" ref="G712:H718">G713</f>
        <v>0</v>
      </c>
      <c r="H712" s="103">
        <f t="shared" si="104"/>
        <v>0</v>
      </c>
    </row>
    <row r="713" spans="1:8" ht="12.75">
      <c r="A713" s="11">
        <v>592</v>
      </c>
      <c r="B713" s="16" t="s">
        <v>820</v>
      </c>
      <c r="C713" s="37"/>
      <c r="D713" s="16"/>
      <c r="E713" s="33" t="s">
        <v>821</v>
      </c>
      <c r="F713" s="103">
        <f t="shared" si="103"/>
        <v>3000</v>
      </c>
      <c r="G713" s="103">
        <f t="shared" si="104"/>
        <v>0</v>
      </c>
      <c r="H713" s="103">
        <f t="shared" si="104"/>
        <v>0</v>
      </c>
    </row>
    <row r="714" spans="1:8" ht="22.5">
      <c r="A714" s="6">
        <v>592</v>
      </c>
      <c r="B714" s="9" t="s">
        <v>820</v>
      </c>
      <c r="C714" s="39" t="s">
        <v>172</v>
      </c>
      <c r="D714" s="6"/>
      <c r="E714" s="32" t="s">
        <v>48</v>
      </c>
      <c r="F714" s="105">
        <f t="shared" si="103"/>
        <v>3000</v>
      </c>
      <c r="G714" s="105">
        <f t="shared" si="104"/>
        <v>0</v>
      </c>
      <c r="H714" s="105">
        <f t="shared" si="104"/>
        <v>0</v>
      </c>
    </row>
    <row r="715" spans="1:8" ht="22.5">
      <c r="A715" s="6">
        <v>592</v>
      </c>
      <c r="B715" s="9" t="s">
        <v>820</v>
      </c>
      <c r="C715" s="39" t="s">
        <v>822</v>
      </c>
      <c r="D715" s="6"/>
      <c r="E715" s="32" t="s">
        <v>823</v>
      </c>
      <c r="F715" s="105">
        <f t="shared" si="103"/>
        <v>3000</v>
      </c>
      <c r="G715" s="105">
        <f t="shared" si="104"/>
        <v>0</v>
      </c>
      <c r="H715" s="105">
        <f t="shared" si="104"/>
        <v>0</v>
      </c>
    </row>
    <row r="716" spans="1:8" ht="22.5">
      <c r="A716" s="6">
        <v>592</v>
      </c>
      <c r="B716" s="9" t="s">
        <v>820</v>
      </c>
      <c r="C716" s="39" t="s">
        <v>824</v>
      </c>
      <c r="D716" s="6"/>
      <c r="E716" s="32" t="s">
        <v>825</v>
      </c>
      <c r="F716" s="105">
        <f t="shared" si="103"/>
        <v>3000</v>
      </c>
      <c r="G716" s="105">
        <f t="shared" si="104"/>
        <v>0</v>
      </c>
      <c r="H716" s="105">
        <f t="shared" si="104"/>
        <v>0</v>
      </c>
    </row>
    <row r="717" spans="1:8" ht="12.75">
      <c r="A717" s="6">
        <v>592</v>
      </c>
      <c r="B717" s="9" t="s">
        <v>820</v>
      </c>
      <c r="C717" s="39" t="s">
        <v>826</v>
      </c>
      <c r="D717" s="6"/>
      <c r="E717" s="31" t="s">
        <v>398</v>
      </c>
      <c r="F717" s="105">
        <f t="shared" si="103"/>
        <v>3000</v>
      </c>
      <c r="G717" s="105">
        <f t="shared" si="104"/>
        <v>0</v>
      </c>
      <c r="H717" s="105">
        <f t="shared" si="104"/>
        <v>0</v>
      </c>
    </row>
    <row r="718" spans="1:8" ht="22.5">
      <c r="A718" s="6">
        <v>592</v>
      </c>
      <c r="B718" s="9" t="s">
        <v>820</v>
      </c>
      <c r="C718" s="146">
        <v>1320120020</v>
      </c>
      <c r="D718" s="73"/>
      <c r="E718" s="147" t="s">
        <v>827</v>
      </c>
      <c r="F718" s="105">
        <f>F719</f>
        <v>3000</v>
      </c>
      <c r="G718" s="105">
        <f t="shared" si="104"/>
        <v>0</v>
      </c>
      <c r="H718" s="105">
        <f t="shared" si="104"/>
        <v>0</v>
      </c>
    </row>
    <row r="719" spans="1:9" ht="12.75">
      <c r="A719" s="6">
        <v>592</v>
      </c>
      <c r="B719" s="9" t="s">
        <v>820</v>
      </c>
      <c r="C719" s="146">
        <v>1320120020</v>
      </c>
      <c r="D719" s="73">
        <v>500</v>
      </c>
      <c r="E719" s="147" t="s">
        <v>828</v>
      </c>
      <c r="F719" s="105">
        <f>3000</f>
        <v>3000</v>
      </c>
      <c r="G719" s="105">
        <v>0</v>
      </c>
      <c r="H719" s="105">
        <v>0</v>
      </c>
      <c r="I719" s="172"/>
    </row>
    <row r="720" spans="1:8" ht="0.75" customHeight="1">
      <c r="A720" s="11">
        <v>592</v>
      </c>
      <c r="B720" s="16" t="s">
        <v>82</v>
      </c>
      <c r="C720" s="39"/>
      <c r="D720" s="11"/>
      <c r="E720" s="30" t="s">
        <v>62</v>
      </c>
      <c r="F720" s="103">
        <f>F721</f>
        <v>0</v>
      </c>
      <c r="G720" s="103">
        <f>G721</f>
        <v>0</v>
      </c>
      <c r="H720" s="103">
        <f>H721</f>
        <v>0</v>
      </c>
    </row>
    <row r="721" spans="1:8" ht="22.5" hidden="1">
      <c r="A721" s="11">
        <v>592</v>
      </c>
      <c r="B721" s="16" t="s">
        <v>83</v>
      </c>
      <c r="C721" s="39"/>
      <c r="D721" s="11"/>
      <c r="E721" s="30" t="s">
        <v>102</v>
      </c>
      <c r="F721" s="103">
        <f>F728</f>
        <v>0</v>
      </c>
      <c r="G721" s="103">
        <f>G728</f>
        <v>0</v>
      </c>
      <c r="H721" s="103">
        <f>H728</f>
        <v>0</v>
      </c>
    </row>
    <row r="722" spans="1:8" ht="22.5" hidden="1">
      <c r="A722" s="6">
        <v>592</v>
      </c>
      <c r="B722" s="9" t="s">
        <v>83</v>
      </c>
      <c r="C722" s="39" t="s">
        <v>172</v>
      </c>
      <c r="D722" s="6"/>
      <c r="E722" s="32" t="s">
        <v>48</v>
      </c>
      <c r="F722" s="105">
        <f aca="true" t="shared" si="105" ref="F722:H727">F723</f>
        <v>0</v>
      </c>
      <c r="G722" s="105">
        <f t="shared" si="105"/>
        <v>0</v>
      </c>
      <c r="H722" s="105">
        <f t="shared" si="105"/>
        <v>0</v>
      </c>
    </row>
    <row r="723" spans="1:8" s="5" customFormat="1" ht="33.75" hidden="1">
      <c r="A723" s="6">
        <v>592</v>
      </c>
      <c r="B723" s="9" t="s">
        <v>83</v>
      </c>
      <c r="C723" s="39" t="s">
        <v>111</v>
      </c>
      <c r="D723" s="11"/>
      <c r="E723" s="44" t="s">
        <v>550</v>
      </c>
      <c r="F723" s="105">
        <f t="shared" si="105"/>
        <v>0</v>
      </c>
      <c r="G723" s="105">
        <f t="shared" si="105"/>
        <v>0</v>
      </c>
      <c r="H723" s="105">
        <f t="shared" si="105"/>
        <v>0</v>
      </c>
    </row>
    <row r="724" spans="1:8" s="5" customFormat="1" ht="22.5" hidden="1">
      <c r="A724" s="6">
        <v>592</v>
      </c>
      <c r="B724" s="9" t="s">
        <v>83</v>
      </c>
      <c r="C724" s="39" t="s">
        <v>112</v>
      </c>
      <c r="D724" s="11"/>
      <c r="E724" s="32" t="s">
        <v>371</v>
      </c>
      <c r="F724" s="105">
        <f t="shared" si="105"/>
        <v>0</v>
      </c>
      <c r="G724" s="105">
        <f t="shared" si="105"/>
        <v>0</v>
      </c>
      <c r="H724" s="105">
        <f t="shared" si="105"/>
        <v>0</v>
      </c>
    </row>
    <row r="725" spans="1:8" s="5" customFormat="1" ht="12.75" hidden="1">
      <c r="A725" s="6">
        <v>592</v>
      </c>
      <c r="B725" s="9" t="s">
        <v>83</v>
      </c>
      <c r="C725" s="39" t="s">
        <v>113</v>
      </c>
      <c r="D725" s="11"/>
      <c r="E725" s="31" t="s">
        <v>398</v>
      </c>
      <c r="F725" s="105">
        <f t="shared" si="105"/>
        <v>0</v>
      </c>
      <c r="G725" s="105">
        <f t="shared" si="105"/>
        <v>0</v>
      </c>
      <c r="H725" s="105">
        <f t="shared" si="105"/>
        <v>0</v>
      </c>
    </row>
    <row r="726" spans="1:8" s="5" customFormat="1" ht="22.5" hidden="1">
      <c r="A726" s="6">
        <v>592</v>
      </c>
      <c r="B726" s="9" t="s">
        <v>83</v>
      </c>
      <c r="C726" s="39" t="s">
        <v>114</v>
      </c>
      <c r="D726" s="11"/>
      <c r="E726" s="32" t="s">
        <v>372</v>
      </c>
      <c r="F726" s="105">
        <f t="shared" si="105"/>
        <v>0</v>
      </c>
      <c r="G726" s="105">
        <f t="shared" si="105"/>
        <v>0</v>
      </c>
      <c r="H726" s="105">
        <f t="shared" si="105"/>
        <v>0</v>
      </c>
    </row>
    <row r="727" spans="1:8" s="5" customFormat="1" ht="12.75" hidden="1">
      <c r="A727" s="6">
        <v>592</v>
      </c>
      <c r="B727" s="9" t="s">
        <v>83</v>
      </c>
      <c r="C727" s="39" t="s">
        <v>115</v>
      </c>
      <c r="D727" s="11"/>
      <c r="E727" s="32" t="s">
        <v>159</v>
      </c>
      <c r="F727" s="105">
        <f t="shared" si="105"/>
        <v>0</v>
      </c>
      <c r="G727" s="105">
        <f t="shared" si="105"/>
        <v>0</v>
      </c>
      <c r="H727" s="105">
        <f t="shared" si="105"/>
        <v>0</v>
      </c>
    </row>
    <row r="728" spans="1:8" s="5" customFormat="1" ht="12.75" hidden="1">
      <c r="A728" s="6">
        <v>592</v>
      </c>
      <c r="B728" s="9" t="s">
        <v>83</v>
      </c>
      <c r="C728" s="39" t="s">
        <v>115</v>
      </c>
      <c r="D728" s="6">
        <v>700</v>
      </c>
      <c r="E728" s="32" t="s">
        <v>509</v>
      </c>
      <c r="F728" s="105"/>
      <c r="G728" s="105"/>
      <c r="H728" s="105"/>
    </row>
  </sheetData>
  <sheetProtection/>
  <mergeCells count="11">
    <mergeCell ref="F5:H5"/>
    <mergeCell ref="G1:H1"/>
    <mergeCell ref="C5:C7"/>
    <mergeCell ref="D5:D7"/>
    <mergeCell ref="E5:E7"/>
    <mergeCell ref="F6:F7"/>
    <mergeCell ref="A5:A7"/>
    <mergeCell ref="A2:H4"/>
    <mergeCell ref="B5:B7"/>
    <mergeCell ref="G6:G7"/>
    <mergeCell ref="H6:H7"/>
  </mergeCells>
  <printOptions/>
  <pageMargins left="0.7874015748031497" right="0.3937007874015748" top="0.3937007874015748" bottom="0.3937007874015748" header="0.5118110236220472" footer="0.5118110236220472"/>
  <pageSetup fitToHeight="22"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H668"/>
  <sheetViews>
    <sheetView view="pageBreakPreview" zoomScale="120" zoomScaleNormal="120" zoomScaleSheetLayoutView="120" zoomScalePageLayoutView="0" workbookViewId="0" topLeftCell="A1">
      <selection activeCell="F1" sqref="F1:G1"/>
    </sheetView>
  </sheetViews>
  <sheetFormatPr defaultColWidth="9.00390625" defaultRowHeight="12.75"/>
  <cols>
    <col min="1" max="1" width="5.375" style="42" customWidth="1"/>
    <col min="2" max="2" width="10.75390625" style="42" customWidth="1"/>
    <col min="3" max="3" width="5.00390625" style="21" customWidth="1"/>
    <col min="4" max="4" width="53.00390625" style="21" customWidth="1"/>
    <col min="5" max="5" width="12.375" style="21" customWidth="1"/>
    <col min="6" max="6" width="10.75390625" style="0" customWidth="1"/>
    <col min="7" max="7" width="10.625" style="0" customWidth="1"/>
  </cols>
  <sheetData>
    <row r="1" spans="1:7" ht="135" customHeight="1">
      <c r="A1" s="27"/>
      <c r="B1" s="27"/>
      <c r="C1" s="28"/>
      <c r="D1" s="68"/>
      <c r="E1" s="102"/>
      <c r="F1" s="198" t="s">
        <v>972</v>
      </c>
      <c r="G1" s="198"/>
    </row>
    <row r="2" spans="1:8" ht="23.25" customHeight="1">
      <c r="A2" s="27"/>
      <c r="B2" s="27"/>
      <c r="C2" s="28"/>
      <c r="D2" s="67"/>
      <c r="E2" s="69"/>
      <c r="F2" s="1"/>
      <c r="G2" s="1"/>
      <c r="H2" s="1"/>
    </row>
    <row r="3" spans="1:8" ht="11.25" customHeight="1">
      <c r="A3" s="214" t="s">
        <v>829</v>
      </c>
      <c r="B3" s="214"/>
      <c r="C3" s="214"/>
      <c r="D3" s="214"/>
      <c r="E3" s="214"/>
      <c r="F3" s="214"/>
      <c r="G3" s="214"/>
      <c r="H3" s="2"/>
    </row>
    <row r="4" spans="1:7" ht="25.5" customHeight="1">
      <c r="A4" s="215"/>
      <c r="B4" s="215"/>
      <c r="C4" s="215"/>
      <c r="D4" s="215"/>
      <c r="E4" s="215"/>
      <c r="F4" s="215"/>
      <c r="G4" s="215"/>
    </row>
    <row r="5" spans="1:7" ht="12.75">
      <c r="A5" s="208" t="s">
        <v>569</v>
      </c>
      <c r="B5" s="208" t="s">
        <v>570</v>
      </c>
      <c r="C5" s="208" t="s">
        <v>571</v>
      </c>
      <c r="D5" s="208" t="s">
        <v>572</v>
      </c>
      <c r="E5" s="218" t="s">
        <v>573</v>
      </c>
      <c r="F5" s="218"/>
      <c r="G5" s="218"/>
    </row>
    <row r="6" spans="1:7" ht="12.75">
      <c r="A6" s="219"/>
      <c r="B6" s="219"/>
      <c r="C6" s="209"/>
      <c r="D6" s="209"/>
      <c r="E6" s="210" t="s">
        <v>32</v>
      </c>
      <c r="F6" s="210" t="s">
        <v>33</v>
      </c>
      <c r="G6" s="210" t="s">
        <v>529</v>
      </c>
    </row>
    <row r="7" spans="1:7" ht="12.75">
      <c r="A7" s="219"/>
      <c r="B7" s="219"/>
      <c r="C7" s="209"/>
      <c r="D7" s="209"/>
      <c r="E7" s="217"/>
      <c r="F7" s="217"/>
      <c r="G7" s="217"/>
    </row>
    <row r="8" spans="1:7" ht="12.75">
      <c r="A8" s="14"/>
      <c r="B8" s="14"/>
      <c r="C8" s="14"/>
      <c r="D8" s="15" t="s">
        <v>65</v>
      </c>
      <c r="E8" s="26">
        <f>E9+E138+E178+E279+E456+E554+E622+E651+E252</f>
        <v>341077.9580000001</v>
      </c>
      <c r="F8" s="26">
        <f>F9+F138+F178+F279+F456+F554+F622+F651+F252</f>
        <v>317150.5999999999</v>
      </c>
      <c r="G8" s="26">
        <f>G9+G138+G178+G279+G456+G554+G622+G651+G252</f>
        <v>276037.3999999999</v>
      </c>
    </row>
    <row r="9" spans="1:7" ht="12.75">
      <c r="A9" s="37" t="s">
        <v>576</v>
      </c>
      <c r="B9" s="37"/>
      <c r="C9" s="16"/>
      <c r="D9" s="12" t="s">
        <v>583</v>
      </c>
      <c r="E9" s="103">
        <f>E10+E17+E45+E69+E75+E38+E63</f>
        <v>33886.6</v>
      </c>
      <c r="F9" s="103">
        <f>F10+F17+F45+F69+F75+F38+F63</f>
        <v>32221.2</v>
      </c>
      <c r="G9" s="103">
        <f>G10+G17+G45+G69+G75+G38+G63</f>
        <v>31416</v>
      </c>
    </row>
    <row r="10" spans="1:7" ht="22.5">
      <c r="A10" s="60" t="s">
        <v>574</v>
      </c>
      <c r="B10" s="60"/>
      <c r="C10" s="55"/>
      <c r="D10" s="61" t="s">
        <v>68</v>
      </c>
      <c r="E10" s="104">
        <f aca="true" t="shared" si="0" ref="E10:E15">E11</f>
        <v>1350</v>
      </c>
      <c r="F10" s="104">
        <f aca="true" t="shared" si="1" ref="F10:G15">F11</f>
        <v>1350</v>
      </c>
      <c r="G10" s="104">
        <f t="shared" si="1"/>
        <v>1350</v>
      </c>
    </row>
    <row r="11" spans="1:7" ht="22.5">
      <c r="A11" s="54" t="s">
        <v>574</v>
      </c>
      <c r="B11" s="60"/>
      <c r="C11" s="54"/>
      <c r="D11" s="33" t="s">
        <v>68</v>
      </c>
      <c r="E11" s="105">
        <f t="shared" si="0"/>
        <v>1350</v>
      </c>
      <c r="F11" s="105">
        <f t="shared" si="1"/>
        <v>1350</v>
      </c>
      <c r="G11" s="105">
        <f t="shared" si="1"/>
        <v>1350</v>
      </c>
    </row>
    <row r="12" spans="1:7" ht="22.5">
      <c r="A12" s="17" t="s">
        <v>574</v>
      </c>
      <c r="B12" s="39" t="s">
        <v>399</v>
      </c>
      <c r="C12" s="9"/>
      <c r="D12" s="32" t="s">
        <v>39</v>
      </c>
      <c r="E12" s="106">
        <f t="shared" si="0"/>
        <v>1350</v>
      </c>
      <c r="F12" s="106">
        <f t="shared" si="1"/>
        <v>1350</v>
      </c>
      <c r="G12" s="106">
        <f t="shared" si="1"/>
        <v>1350</v>
      </c>
    </row>
    <row r="13" spans="1:7" ht="12.75">
      <c r="A13" s="17" t="s">
        <v>574</v>
      </c>
      <c r="B13" s="39" t="s">
        <v>400</v>
      </c>
      <c r="C13" s="9"/>
      <c r="D13" s="44" t="s">
        <v>181</v>
      </c>
      <c r="E13" s="106">
        <f t="shared" si="0"/>
        <v>1350</v>
      </c>
      <c r="F13" s="106">
        <f t="shared" si="1"/>
        <v>1350</v>
      </c>
      <c r="G13" s="106">
        <f t="shared" si="1"/>
        <v>1350</v>
      </c>
    </row>
    <row r="14" spans="1:7" ht="12.75">
      <c r="A14" s="17" t="s">
        <v>574</v>
      </c>
      <c r="B14" s="39" t="s">
        <v>522</v>
      </c>
      <c r="C14" s="9"/>
      <c r="D14" s="44" t="s">
        <v>523</v>
      </c>
      <c r="E14" s="106">
        <f t="shared" si="0"/>
        <v>1350</v>
      </c>
      <c r="F14" s="106">
        <f t="shared" si="1"/>
        <v>1350</v>
      </c>
      <c r="G14" s="106">
        <f t="shared" si="1"/>
        <v>1350</v>
      </c>
    </row>
    <row r="15" spans="1:7" ht="22.5">
      <c r="A15" s="17" t="s">
        <v>574</v>
      </c>
      <c r="B15" s="39" t="s">
        <v>524</v>
      </c>
      <c r="C15" s="9"/>
      <c r="D15" s="31" t="s">
        <v>525</v>
      </c>
      <c r="E15" s="106">
        <f t="shared" si="0"/>
        <v>1350</v>
      </c>
      <c r="F15" s="106">
        <f t="shared" si="1"/>
        <v>1350</v>
      </c>
      <c r="G15" s="106">
        <f t="shared" si="1"/>
        <v>1350</v>
      </c>
    </row>
    <row r="16" spans="1:7" ht="45">
      <c r="A16" s="17" t="s">
        <v>574</v>
      </c>
      <c r="B16" s="39" t="s">
        <v>524</v>
      </c>
      <c r="C16" s="9" t="s">
        <v>103</v>
      </c>
      <c r="D16" s="32" t="s">
        <v>104</v>
      </c>
      <c r="E16" s="106">
        <f>'Прил.№5'!F16</f>
        <v>1350</v>
      </c>
      <c r="F16" s="106">
        <f>'Прил.№5'!G16</f>
        <v>1350</v>
      </c>
      <c r="G16" s="106">
        <f>'Прил.№5'!H16</f>
        <v>1350</v>
      </c>
    </row>
    <row r="17" spans="1:7" ht="33.75">
      <c r="A17" s="60" t="s">
        <v>577</v>
      </c>
      <c r="B17" s="60"/>
      <c r="C17" s="54"/>
      <c r="D17" s="61" t="s">
        <v>30</v>
      </c>
      <c r="E17" s="107">
        <f aca="true" t="shared" si="2" ref="E17:G18">E18</f>
        <v>16024</v>
      </c>
      <c r="F17" s="107">
        <f t="shared" si="2"/>
        <v>16240</v>
      </c>
      <c r="G17" s="107">
        <f t="shared" si="2"/>
        <v>15794.1</v>
      </c>
    </row>
    <row r="18" spans="1:7" ht="22.5">
      <c r="A18" s="9" t="s">
        <v>577</v>
      </c>
      <c r="B18" s="39" t="s">
        <v>399</v>
      </c>
      <c r="C18" s="9"/>
      <c r="D18" s="32" t="s">
        <v>39</v>
      </c>
      <c r="E18" s="105">
        <f t="shared" si="2"/>
        <v>16024</v>
      </c>
      <c r="F18" s="105">
        <f t="shared" si="2"/>
        <v>16240</v>
      </c>
      <c r="G18" s="105">
        <f t="shared" si="2"/>
        <v>15794.1</v>
      </c>
    </row>
    <row r="19" spans="1:7" ht="12.75">
      <c r="A19" s="9" t="s">
        <v>577</v>
      </c>
      <c r="B19" s="39" t="s">
        <v>400</v>
      </c>
      <c r="C19" s="9"/>
      <c r="D19" s="44" t="s">
        <v>181</v>
      </c>
      <c r="E19" s="105">
        <f>E20+E29+E33</f>
        <v>16024</v>
      </c>
      <c r="F19" s="105">
        <f>F20+F29+F33</f>
        <v>16240</v>
      </c>
      <c r="G19" s="105">
        <f>G20+G29+G33</f>
        <v>15794.1</v>
      </c>
    </row>
    <row r="20" spans="1:7" ht="22.5">
      <c r="A20" s="9" t="s">
        <v>577</v>
      </c>
      <c r="B20" s="39" t="s">
        <v>401</v>
      </c>
      <c r="C20" s="9"/>
      <c r="D20" s="44" t="s">
        <v>188</v>
      </c>
      <c r="E20" s="105">
        <f>E21</f>
        <v>15654.9</v>
      </c>
      <c r="F20" s="105">
        <f>F21</f>
        <v>15888.9</v>
      </c>
      <c r="G20" s="105">
        <f>G21</f>
        <v>15465</v>
      </c>
    </row>
    <row r="21" spans="1:7" ht="12.75">
      <c r="A21" s="9" t="s">
        <v>577</v>
      </c>
      <c r="B21" s="39" t="s">
        <v>402</v>
      </c>
      <c r="C21" s="9"/>
      <c r="D21" s="31" t="s">
        <v>398</v>
      </c>
      <c r="E21" s="105">
        <f>E22+E26</f>
        <v>15654.9</v>
      </c>
      <c r="F21" s="105">
        <f>F22+F26</f>
        <v>15888.9</v>
      </c>
      <c r="G21" s="105">
        <f>G22+G26</f>
        <v>15465</v>
      </c>
    </row>
    <row r="22" spans="1:7" ht="22.5">
      <c r="A22" s="9" t="s">
        <v>577</v>
      </c>
      <c r="B22" s="39" t="s">
        <v>108</v>
      </c>
      <c r="C22" s="9"/>
      <c r="D22" s="31" t="s">
        <v>109</v>
      </c>
      <c r="E22" s="105">
        <f>E23+E24+E25</f>
        <v>15654.9</v>
      </c>
      <c r="F22" s="105">
        <f>F23+F24+F25</f>
        <v>15888.9</v>
      </c>
      <c r="G22" s="105">
        <f>G23+G24+G25</f>
        <v>15465</v>
      </c>
    </row>
    <row r="23" spans="1:7" ht="45">
      <c r="A23" s="9" t="s">
        <v>577</v>
      </c>
      <c r="B23" s="39" t="s">
        <v>108</v>
      </c>
      <c r="C23" s="9" t="s">
        <v>103</v>
      </c>
      <c r="D23" s="32" t="s">
        <v>31</v>
      </c>
      <c r="E23" s="105">
        <f>'Прил.№5'!F23</f>
        <v>13365</v>
      </c>
      <c r="F23" s="105">
        <f>'Прил.№5'!G23</f>
        <v>13383</v>
      </c>
      <c r="G23" s="105">
        <f>'Прил.№5'!H23</f>
        <v>13305</v>
      </c>
    </row>
    <row r="24" spans="1:7" ht="22.5">
      <c r="A24" s="9" t="s">
        <v>577</v>
      </c>
      <c r="B24" s="39" t="s">
        <v>108</v>
      </c>
      <c r="C24" s="9" t="s">
        <v>105</v>
      </c>
      <c r="D24" s="32" t="s">
        <v>598</v>
      </c>
      <c r="E24" s="105">
        <f>'Прил.№5'!F24</f>
        <v>2255.9</v>
      </c>
      <c r="F24" s="105">
        <f>'Прил.№5'!G24</f>
        <v>2495.9</v>
      </c>
      <c r="G24" s="105">
        <f>'Прил.№5'!H24</f>
        <v>2150</v>
      </c>
    </row>
    <row r="25" spans="1:7" ht="12.75">
      <c r="A25" s="9" t="s">
        <v>577</v>
      </c>
      <c r="B25" s="39" t="s">
        <v>108</v>
      </c>
      <c r="C25" s="9" t="s">
        <v>149</v>
      </c>
      <c r="D25" s="31" t="s">
        <v>150</v>
      </c>
      <c r="E25" s="105">
        <f>'Прил.№5'!F25</f>
        <v>34</v>
      </c>
      <c r="F25" s="105">
        <f>'Прил.№5'!G25</f>
        <v>10</v>
      </c>
      <c r="G25" s="105">
        <f>'Прил.№5'!H25</f>
        <v>10</v>
      </c>
    </row>
    <row r="26" spans="1:7" ht="0.75" customHeight="1">
      <c r="A26" s="9" t="s">
        <v>577</v>
      </c>
      <c r="B26" s="39" t="s">
        <v>330</v>
      </c>
      <c r="C26" s="9"/>
      <c r="D26" s="31" t="s">
        <v>331</v>
      </c>
      <c r="E26" s="105">
        <f aca="true" t="shared" si="3" ref="E26:G27">E27</f>
        <v>0</v>
      </c>
      <c r="F26" s="105">
        <f t="shared" si="3"/>
        <v>0</v>
      </c>
      <c r="G26" s="105">
        <f t="shared" si="3"/>
        <v>0</v>
      </c>
    </row>
    <row r="27" spans="1:7" ht="12.75" hidden="1">
      <c r="A27" s="9" t="s">
        <v>577</v>
      </c>
      <c r="B27" s="39" t="s">
        <v>332</v>
      </c>
      <c r="C27" s="9"/>
      <c r="D27" s="31" t="s">
        <v>403</v>
      </c>
      <c r="E27" s="105">
        <f t="shared" si="3"/>
        <v>0</v>
      </c>
      <c r="F27" s="105">
        <f t="shared" si="3"/>
        <v>0</v>
      </c>
      <c r="G27" s="105">
        <f t="shared" si="3"/>
        <v>0</v>
      </c>
    </row>
    <row r="28" spans="1:7" ht="22.5" hidden="1">
      <c r="A28" s="9" t="s">
        <v>577</v>
      </c>
      <c r="B28" s="39" t="s">
        <v>332</v>
      </c>
      <c r="C28" s="9" t="s">
        <v>105</v>
      </c>
      <c r="D28" s="32" t="s">
        <v>598</v>
      </c>
      <c r="E28" s="105">
        <f>'Прил.№5'!F28</f>
        <v>0</v>
      </c>
      <c r="F28" s="105">
        <f>'Прил.№5'!G28</f>
        <v>0</v>
      </c>
      <c r="G28" s="105">
        <f>'Прил.№5'!H28</f>
        <v>0</v>
      </c>
    </row>
    <row r="29" spans="1:7" ht="22.5">
      <c r="A29" s="9" t="s">
        <v>577</v>
      </c>
      <c r="B29" s="39" t="s">
        <v>404</v>
      </c>
      <c r="C29" s="9"/>
      <c r="D29" s="43" t="s">
        <v>338</v>
      </c>
      <c r="E29" s="105">
        <f>E30</f>
        <v>40</v>
      </c>
      <c r="F29" s="105">
        <f aca="true" t="shared" si="4" ref="F29:G31">F30</f>
        <v>22</v>
      </c>
      <c r="G29" s="105">
        <f t="shared" si="4"/>
        <v>0</v>
      </c>
    </row>
    <row r="30" spans="1:7" ht="12.75">
      <c r="A30" s="9" t="s">
        <v>577</v>
      </c>
      <c r="B30" s="39" t="s">
        <v>405</v>
      </c>
      <c r="C30" s="9"/>
      <c r="D30" s="31" t="s">
        <v>398</v>
      </c>
      <c r="E30" s="105">
        <f>E31</f>
        <v>40</v>
      </c>
      <c r="F30" s="105">
        <f t="shared" si="4"/>
        <v>22</v>
      </c>
      <c r="G30" s="105">
        <f t="shared" si="4"/>
        <v>0</v>
      </c>
    </row>
    <row r="31" spans="1:7" ht="22.5">
      <c r="A31" s="9" t="s">
        <v>577</v>
      </c>
      <c r="B31" s="39" t="s">
        <v>117</v>
      </c>
      <c r="C31" s="9"/>
      <c r="D31" s="31" t="s">
        <v>110</v>
      </c>
      <c r="E31" s="105">
        <f>E32</f>
        <v>40</v>
      </c>
      <c r="F31" s="105">
        <f t="shared" si="4"/>
        <v>22</v>
      </c>
      <c r="G31" s="105">
        <f t="shared" si="4"/>
        <v>0</v>
      </c>
    </row>
    <row r="32" spans="1:7" ht="45">
      <c r="A32" s="9" t="s">
        <v>577</v>
      </c>
      <c r="B32" s="39" t="s">
        <v>117</v>
      </c>
      <c r="C32" s="9" t="s">
        <v>103</v>
      </c>
      <c r="D32" s="32" t="s">
        <v>104</v>
      </c>
      <c r="E32" s="105">
        <f>'Прил.№5'!F32</f>
        <v>40</v>
      </c>
      <c r="F32" s="105">
        <f>'Прил.№5'!G32</f>
        <v>22</v>
      </c>
      <c r="G32" s="105">
        <f>'Прил.№5'!H32</f>
        <v>0</v>
      </c>
    </row>
    <row r="33" spans="1:7" ht="33.75">
      <c r="A33" s="9" t="s">
        <v>577</v>
      </c>
      <c r="B33" s="39" t="s">
        <v>406</v>
      </c>
      <c r="C33" s="9"/>
      <c r="D33" s="43" t="s">
        <v>407</v>
      </c>
      <c r="E33" s="105">
        <f aca="true" t="shared" si="5" ref="E33:G34">E34</f>
        <v>329.1</v>
      </c>
      <c r="F33" s="105">
        <f t="shared" si="5"/>
        <v>329.1</v>
      </c>
      <c r="G33" s="105">
        <f t="shared" si="5"/>
        <v>329.1</v>
      </c>
    </row>
    <row r="34" spans="1:7" ht="22.5">
      <c r="A34" s="9" t="s">
        <v>577</v>
      </c>
      <c r="B34" s="39" t="s">
        <v>118</v>
      </c>
      <c r="C34" s="9"/>
      <c r="D34" s="31" t="s">
        <v>409</v>
      </c>
      <c r="E34" s="105">
        <f t="shared" si="5"/>
        <v>329.1</v>
      </c>
      <c r="F34" s="105">
        <f t="shared" si="5"/>
        <v>329.1</v>
      </c>
      <c r="G34" s="105">
        <f t="shared" si="5"/>
        <v>329.1</v>
      </c>
    </row>
    <row r="35" spans="1:7" ht="33.75">
      <c r="A35" s="9" t="s">
        <v>577</v>
      </c>
      <c r="B35" s="39" t="s">
        <v>119</v>
      </c>
      <c r="C35" s="9"/>
      <c r="D35" s="31" t="s">
        <v>116</v>
      </c>
      <c r="E35" s="105">
        <f>E36+E37</f>
        <v>329.1</v>
      </c>
      <c r="F35" s="105">
        <f>F36+F37</f>
        <v>329.1</v>
      </c>
      <c r="G35" s="105">
        <f>G36+G37</f>
        <v>329.1</v>
      </c>
    </row>
    <row r="36" spans="1:7" ht="45">
      <c r="A36" s="9" t="s">
        <v>577</v>
      </c>
      <c r="B36" s="39" t="s">
        <v>119</v>
      </c>
      <c r="C36" s="9" t="s">
        <v>103</v>
      </c>
      <c r="D36" s="32" t="s">
        <v>104</v>
      </c>
      <c r="E36" s="108">
        <f>'Прил.№5'!F36</f>
        <v>281</v>
      </c>
      <c r="F36" s="108">
        <f>'Прил.№5'!G36</f>
        <v>281</v>
      </c>
      <c r="G36" s="108">
        <f>'Прил.№5'!H36</f>
        <v>281</v>
      </c>
    </row>
    <row r="37" spans="1:7" ht="22.5">
      <c r="A37" s="9" t="s">
        <v>577</v>
      </c>
      <c r="B37" s="39" t="s">
        <v>119</v>
      </c>
      <c r="C37" s="9" t="s">
        <v>105</v>
      </c>
      <c r="D37" s="32" t="s">
        <v>598</v>
      </c>
      <c r="E37" s="108">
        <f>'Прил.№5'!F37</f>
        <v>48.1</v>
      </c>
      <c r="F37" s="108">
        <f>'Прил.№5'!G37</f>
        <v>48.1</v>
      </c>
      <c r="G37" s="108">
        <f>'Прил.№5'!H37</f>
        <v>48.1</v>
      </c>
    </row>
    <row r="38" spans="1:7" ht="12.75">
      <c r="A38" s="37" t="s">
        <v>565</v>
      </c>
      <c r="B38" s="37"/>
      <c r="C38" s="16"/>
      <c r="D38" s="62" t="s">
        <v>566</v>
      </c>
      <c r="E38" s="108">
        <f aca="true" t="shared" si="6" ref="E38:G43">E39</f>
        <v>41.4</v>
      </c>
      <c r="F38" s="108">
        <f t="shared" si="6"/>
        <v>2.8</v>
      </c>
      <c r="G38" s="108">
        <f t="shared" si="6"/>
        <v>4.5</v>
      </c>
    </row>
    <row r="39" spans="1:7" ht="22.5">
      <c r="A39" s="9" t="s">
        <v>565</v>
      </c>
      <c r="B39" s="39" t="s">
        <v>399</v>
      </c>
      <c r="C39" s="16"/>
      <c r="D39" s="32" t="s">
        <v>39</v>
      </c>
      <c r="E39" s="108">
        <f t="shared" si="6"/>
        <v>41.4</v>
      </c>
      <c r="F39" s="108">
        <f t="shared" si="6"/>
        <v>2.8</v>
      </c>
      <c r="G39" s="108">
        <f t="shared" si="6"/>
        <v>4.5</v>
      </c>
    </row>
    <row r="40" spans="1:7" ht="12.75">
      <c r="A40" s="9" t="s">
        <v>565</v>
      </c>
      <c r="B40" s="39" t="s">
        <v>400</v>
      </c>
      <c r="C40" s="16"/>
      <c r="D40" s="44" t="s">
        <v>181</v>
      </c>
      <c r="E40" s="108">
        <f t="shared" si="6"/>
        <v>41.4</v>
      </c>
      <c r="F40" s="108">
        <f t="shared" si="6"/>
        <v>2.8</v>
      </c>
      <c r="G40" s="108">
        <f t="shared" si="6"/>
        <v>4.5</v>
      </c>
    </row>
    <row r="41" spans="1:7" ht="33.75">
      <c r="A41" s="9" t="s">
        <v>565</v>
      </c>
      <c r="B41" s="39" t="s">
        <v>408</v>
      </c>
      <c r="C41" s="9"/>
      <c r="D41" s="71" t="s">
        <v>121</v>
      </c>
      <c r="E41" s="108">
        <f t="shared" si="6"/>
        <v>41.4</v>
      </c>
      <c r="F41" s="108">
        <f t="shared" si="6"/>
        <v>2.8</v>
      </c>
      <c r="G41" s="108">
        <f t="shared" si="6"/>
        <v>4.5</v>
      </c>
    </row>
    <row r="42" spans="1:7" ht="33.75">
      <c r="A42" s="9" t="s">
        <v>565</v>
      </c>
      <c r="B42" s="39" t="s">
        <v>122</v>
      </c>
      <c r="C42" s="9"/>
      <c r="D42" s="100" t="s">
        <v>123</v>
      </c>
      <c r="E42" s="108">
        <f t="shared" si="6"/>
        <v>41.4</v>
      </c>
      <c r="F42" s="108">
        <f t="shared" si="6"/>
        <v>2.8</v>
      </c>
      <c r="G42" s="108">
        <f t="shared" si="6"/>
        <v>4.5</v>
      </c>
    </row>
    <row r="43" spans="1:7" ht="33.75">
      <c r="A43" s="9" t="s">
        <v>565</v>
      </c>
      <c r="B43" s="39" t="s">
        <v>425</v>
      </c>
      <c r="C43" s="9"/>
      <c r="D43" s="100" t="s">
        <v>124</v>
      </c>
      <c r="E43" s="108">
        <f>E44</f>
        <v>41.4</v>
      </c>
      <c r="F43" s="108">
        <f t="shared" si="6"/>
        <v>2.8</v>
      </c>
      <c r="G43" s="108">
        <f t="shared" si="6"/>
        <v>4.5</v>
      </c>
    </row>
    <row r="44" spans="1:7" ht="22.5">
      <c r="A44" s="17" t="s">
        <v>565</v>
      </c>
      <c r="B44" s="39" t="s">
        <v>425</v>
      </c>
      <c r="C44" s="9" t="s">
        <v>105</v>
      </c>
      <c r="D44" s="32" t="s">
        <v>106</v>
      </c>
      <c r="E44" s="108">
        <f>'Прил.№5'!F44</f>
        <v>41.4</v>
      </c>
      <c r="F44" s="108">
        <f>'Прил.№5'!G44</f>
        <v>2.8</v>
      </c>
      <c r="G44" s="108">
        <f>'Прил.№5'!H44</f>
        <v>4.5</v>
      </c>
    </row>
    <row r="45" spans="1:7" s="5" customFormat="1" ht="33.75">
      <c r="A45" s="37" t="s">
        <v>60</v>
      </c>
      <c r="B45" s="37"/>
      <c r="C45" s="16"/>
      <c r="D45" s="62" t="s">
        <v>74</v>
      </c>
      <c r="E45" s="103">
        <f>E46+E53</f>
        <v>7739</v>
      </c>
      <c r="F45" s="103">
        <f>F46+F53</f>
        <v>7716</v>
      </c>
      <c r="G45" s="103">
        <f>G46+G53</f>
        <v>7555</v>
      </c>
    </row>
    <row r="46" spans="1:7" ht="12.75">
      <c r="A46" s="9" t="s">
        <v>60</v>
      </c>
      <c r="B46" s="39" t="s">
        <v>396</v>
      </c>
      <c r="C46" s="9"/>
      <c r="D46" s="31" t="s">
        <v>156</v>
      </c>
      <c r="E46" s="105">
        <f>E47</f>
        <v>483</v>
      </c>
      <c r="F46" s="105">
        <f aca="true" t="shared" si="7" ref="F46:G48">F47</f>
        <v>520</v>
      </c>
      <c r="G46" s="105">
        <f t="shared" si="7"/>
        <v>520</v>
      </c>
    </row>
    <row r="47" spans="1:7" ht="12.75">
      <c r="A47" s="9" t="s">
        <v>60</v>
      </c>
      <c r="B47" s="39" t="s">
        <v>395</v>
      </c>
      <c r="C47" s="9"/>
      <c r="D47" s="31" t="s">
        <v>181</v>
      </c>
      <c r="E47" s="105">
        <f>E48</f>
        <v>483</v>
      </c>
      <c r="F47" s="105">
        <f t="shared" si="7"/>
        <v>520</v>
      </c>
      <c r="G47" s="105">
        <f t="shared" si="7"/>
        <v>520</v>
      </c>
    </row>
    <row r="48" spans="1:7" ht="12.75">
      <c r="A48" s="9" t="s">
        <v>60</v>
      </c>
      <c r="B48" s="39" t="s">
        <v>397</v>
      </c>
      <c r="C48" s="9"/>
      <c r="D48" s="31" t="s">
        <v>398</v>
      </c>
      <c r="E48" s="105">
        <f>E49</f>
        <v>483</v>
      </c>
      <c r="F48" s="105">
        <f t="shared" si="7"/>
        <v>520</v>
      </c>
      <c r="G48" s="105">
        <f t="shared" si="7"/>
        <v>520</v>
      </c>
    </row>
    <row r="49" spans="1:7" ht="22.5">
      <c r="A49" s="9" t="s">
        <v>60</v>
      </c>
      <c r="B49" s="39" t="s">
        <v>309</v>
      </c>
      <c r="C49" s="9"/>
      <c r="D49" s="31" t="s">
        <v>541</v>
      </c>
      <c r="E49" s="105">
        <f>E50+E51+E52</f>
        <v>483</v>
      </c>
      <c r="F49" s="105">
        <f>F50+F51+F52</f>
        <v>520</v>
      </c>
      <c r="G49" s="105">
        <f>G50+G51+G52</f>
        <v>520</v>
      </c>
    </row>
    <row r="50" spans="1:7" ht="45">
      <c r="A50" s="9" t="s">
        <v>60</v>
      </c>
      <c r="B50" s="39" t="s">
        <v>309</v>
      </c>
      <c r="C50" s="9" t="s">
        <v>103</v>
      </c>
      <c r="D50" s="32" t="s">
        <v>104</v>
      </c>
      <c r="E50" s="105">
        <f>'Прил.№5'!F323</f>
        <v>462.4</v>
      </c>
      <c r="F50" s="105">
        <f>'Прил.№5'!G323</f>
        <v>493.4</v>
      </c>
      <c r="G50" s="105">
        <f>'Прил.№5'!H323</f>
        <v>493.4</v>
      </c>
    </row>
    <row r="51" spans="1:7" ht="22.5">
      <c r="A51" s="9" t="s">
        <v>60</v>
      </c>
      <c r="B51" s="39" t="s">
        <v>309</v>
      </c>
      <c r="C51" s="9" t="s">
        <v>105</v>
      </c>
      <c r="D51" s="32" t="s">
        <v>598</v>
      </c>
      <c r="E51" s="105">
        <f>'Прил.№5'!F324</f>
        <v>19.6</v>
      </c>
      <c r="F51" s="105">
        <f>'Прил.№5'!G324</f>
        <v>25.6</v>
      </c>
      <c r="G51" s="105">
        <f>'Прил.№5'!H324</f>
        <v>25.6</v>
      </c>
    </row>
    <row r="52" spans="1:7" ht="12.75">
      <c r="A52" s="9" t="s">
        <v>60</v>
      </c>
      <c r="B52" s="39" t="s">
        <v>309</v>
      </c>
      <c r="C52" s="9" t="s">
        <v>149</v>
      </c>
      <c r="D52" s="31" t="s">
        <v>150</v>
      </c>
      <c r="E52" s="105">
        <f>'Прил.№5'!F325</f>
        <v>1</v>
      </c>
      <c r="F52" s="105">
        <f>'Прил.№5'!G325</f>
        <v>1</v>
      </c>
      <c r="G52" s="105">
        <f>'Прил.№5'!H325</f>
        <v>1</v>
      </c>
    </row>
    <row r="53" spans="1:7" ht="33.75">
      <c r="A53" s="9" t="s">
        <v>60</v>
      </c>
      <c r="B53" s="39" t="s">
        <v>172</v>
      </c>
      <c r="C53" s="6"/>
      <c r="D53" s="32" t="s">
        <v>48</v>
      </c>
      <c r="E53" s="105">
        <f aca="true" t="shared" si="8" ref="E53:G54">E54</f>
        <v>7256</v>
      </c>
      <c r="F53" s="105">
        <f t="shared" si="8"/>
        <v>7196</v>
      </c>
      <c r="G53" s="105">
        <f t="shared" si="8"/>
        <v>7035</v>
      </c>
    </row>
    <row r="54" spans="1:7" ht="12.75">
      <c r="A54" s="9" t="s">
        <v>60</v>
      </c>
      <c r="B54" s="39" t="s">
        <v>173</v>
      </c>
      <c r="C54" s="9"/>
      <c r="D54" s="44" t="s">
        <v>181</v>
      </c>
      <c r="E54" s="105">
        <f t="shared" si="8"/>
        <v>7256</v>
      </c>
      <c r="F54" s="105">
        <f t="shared" si="8"/>
        <v>7196</v>
      </c>
      <c r="G54" s="105">
        <f t="shared" si="8"/>
        <v>7035</v>
      </c>
    </row>
    <row r="55" spans="1:7" ht="22.5">
      <c r="A55" s="9" t="s">
        <v>60</v>
      </c>
      <c r="B55" s="39" t="s">
        <v>174</v>
      </c>
      <c r="C55" s="9"/>
      <c r="D55" s="32" t="s">
        <v>175</v>
      </c>
      <c r="E55" s="105">
        <f>E56+E61</f>
        <v>7256</v>
      </c>
      <c r="F55" s="105">
        <f>F56+F61</f>
        <v>7196</v>
      </c>
      <c r="G55" s="105">
        <f>G56+G61</f>
        <v>7035</v>
      </c>
    </row>
    <row r="56" spans="1:7" ht="12.75">
      <c r="A56" s="9" t="s">
        <v>60</v>
      </c>
      <c r="B56" s="39" t="s">
        <v>176</v>
      </c>
      <c r="C56" s="9"/>
      <c r="D56" s="31" t="s">
        <v>398</v>
      </c>
      <c r="E56" s="105">
        <f>E57</f>
        <v>6956</v>
      </c>
      <c r="F56" s="105">
        <f>F57</f>
        <v>6901</v>
      </c>
      <c r="G56" s="105">
        <f>G57</f>
        <v>6740</v>
      </c>
    </row>
    <row r="57" spans="1:7" ht="22.5">
      <c r="A57" s="9" t="s">
        <v>60</v>
      </c>
      <c r="B57" s="39" t="s">
        <v>177</v>
      </c>
      <c r="C57" s="9"/>
      <c r="D57" s="32" t="s">
        <v>567</v>
      </c>
      <c r="E57" s="105">
        <f>E58+E59+E60</f>
        <v>6956</v>
      </c>
      <c r="F57" s="105">
        <f>F58+F59+F60</f>
        <v>6901</v>
      </c>
      <c r="G57" s="105">
        <f>G58+G59+G60</f>
        <v>6740</v>
      </c>
    </row>
    <row r="58" spans="1:7" ht="45">
      <c r="A58" s="9" t="s">
        <v>60</v>
      </c>
      <c r="B58" s="39" t="s">
        <v>177</v>
      </c>
      <c r="C58" s="9" t="s">
        <v>103</v>
      </c>
      <c r="D58" s="32" t="s">
        <v>104</v>
      </c>
      <c r="E58" s="105">
        <f>'Прил.№5'!F707</f>
        <v>6171</v>
      </c>
      <c r="F58" s="105">
        <f>'Прил.№5'!G707</f>
        <v>6140</v>
      </c>
      <c r="G58" s="105">
        <f>'Прил.№5'!H707</f>
        <v>6000</v>
      </c>
    </row>
    <row r="59" spans="1:7" ht="22.5">
      <c r="A59" s="9" t="s">
        <v>60</v>
      </c>
      <c r="B59" s="39" t="s">
        <v>177</v>
      </c>
      <c r="C59" s="9" t="s">
        <v>105</v>
      </c>
      <c r="D59" s="32" t="s">
        <v>598</v>
      </c>
      <c r="E59" s="105">
        <f>'Прил.№5'!F708</f>
        <v>775</v>
      </c>
      <c r="F59" s="105">
        <f>'Прил.№5'!G708</f>
        <v>751</v>
      </c>
      <c r="G59" s="105">
        <f>'Прил.№5'!H708</f>
        <v>730</v>
      </c>
    </row>
    <row r="60" spans="1:7" ht="13.5" customHeight="1">
      <c r="A60" s="9" t="s">
        <v>60</v>
      </c>
      <c r="B60" s="39" t="s">
        <v>177</v>
      </c>
      <c r="C60" s="9" t="s">
        <v>149</v>
      </c>
      <c r="D60" s="31" t="s">
        <v>150</v>
      </c>
      <c r="E60" s="105">
        <f>'Прил.№5'!F709</f>
        <v>10</v>
      </c>
      <c r="F60" s="105">
        <f>'Прил.№5'!G709</f>
        <v>10</v>
      </c>
      <c r="G60" s="105">
        <f>'Прил.№5'!H709</f>
        <v>10</v>
      </c>
    </row>
    <row r="61" spans="1:7" ht="42" customHeight="1">
      <c r="A61" s="9" t="s">
        <v>60</v>
      </c>
      <c r="B61" s="39" t="s">
        <v>597</v>
      </c>
      <c r="C61" s="9"/>
      <c r="D61" s="32" t="s">
        <v>38</v>
      </c>
      <c r="E61" s="105">
        <f>E62</f>
        <v>300</v>
      </c>
      <c r="F61" s="105">
        <f>F62</f>
        <v>295</v>
      </c>
      <c r="G61" s="105">
        <f>G62</f>
        <v>295</v>
      </c>
    </row>
    <row r="62" spans="1:7" ht="22.5">
      <c r="A62" s="9" t="s">
        <v>60</v>
      </c>
      <c r="B62" s="39" t="s">
        <v>597</v>
      </c>
      <c r="C62" s="9" t="s">
        <v>105</v>
      </c>
      <c r="D62" s="32" t="s">
        <v>598</v>
      </c>
      <c r="E62" s="105">
        <f>'Прил.№5'!F711</f>
        <v>300</v>
      </c>
      <c r="F62" s="105">
        <f>'Прил.№5'!G711</f>
        <v>295</v>
      </c>
      <c r="G62" s="105">
        <f>'Прил.№5'!H711</f>
        <v>295</v>
      </c>
    </row>
    <row r="63" spans="1:7" ht="12.75">
      <c r="A63" s="54" t="s">
        <v>410</v>
      </c>
      <c r="B63" s="37"/>
      <c r="C63" s="16"/>
      <c r="D63" s="30" t="s">
        <v>411</v>
      </c>
      <c r="E63" s="103">
        <f aca="true" t="shared" si="9" ref="E63:G67">E64</f>
        <v>1000</v>
      </c>
      <c r="F63" s="103">
        <f t="shared" si="9"/>
        <v>0</v>
      </c>
      <c r="G63" s="103">
        <f t="shared" si="9"/>
        <v>0</v>
      </c>
    </row>
    <row r="64" spans="1:7" ht="12.75">
      <c r="A64" s="17" t="s">
        <v>410</v>
      </c>
      <c r="B64" s="39" t="s">
        <v>396</v>
      </c>
      <c r="C64" s="9"/>
      <c r="D64" s="31" t="s">
        <v>156</v>
      </c>
      <c r="E64" s="105">
        <f t="shared" si="9"/>
        <v>1000</v>
      </c>
      <c r="F64" s="105">
        <f t="shared" si="9"/>
        <v>0</v>
      </c>
      <c r="G64" s="105">
        <f t="shared" si="9"/>
        <v>0</v>
      </c>
    </row>
    <row r="65" spans="1:7" ht="22.5">
      <c r="A65" s="17" t="s">
        <v>410</v>
      </c>
      <c r="B65" s="39" t="s">
        <v>412</v>
      </c>
      <c r="C65" s="9"/>
      <c r="D65" s="32" t="s">
        <v>413</v>
      </c>
      <c r="E65" s="105">
        <f t="shared" si="9"/>
        <v>1000</v>
      </c>
      <c r="F65" s="105">
        <f t="shared" si="9"/>
        <v>0</v>
      </c>
      <c r="G65" s="105">
        <f t="shared" si="9"/>
        <v>0</v>
      </c>
    </row>
    <row r="66" spans="1:7" ht="12.75">
      <c r="A66" s="17" t="s">
        <v>410</v>
      </c>
      <c r="B66" s="39" t="s">
        <v>414</v>
      </c>
      <c r="C66" s="9"/>
      <c r="D66" s="31" t="s">
        <v>398</v>
      </c>
      <c r="E66" s="105">
        <f t="shared" si="9"/>
        <v>1000</v>
      </c>
      <c r="F66" s="105">
        <f t="shared" si="9"/>
        <v>0</v>
      </c>
      <c r="G66" s="105">
        <f t="shared" si="9"/>
        <v>0</v>
      </c>
    </row>
    <row r="67" spans="1:7" ht="22.5">
      <c r="A67" s="17" t="s">
        <v>410</v>
      </c>
      <c r="B67" s="39" t="s">
        <v>554</v>
      </c>
      <c r="C67" s="9"/>
      <c r="D67" s="32" t="s">
        <v>553</v>
      </c>
      <c r="E67" s="105">
        <f>E68</f>
        <v>1000</v>
      </c>
      <c r="F67" s="105">
        <f t="shared" si="9"/>
        <v>0</v>
      </c>
      <c r="G67" s="105">
        <f t="shared" si="9"/>
        <v>0</v>
      </c>
    </row>
    <row r="68" spans="1:7" ht="12.75">
      <c r="A68" s="17" t="s">
        <v>410</v>
      </c>
      <c r="B68" s="39" t="s">
        <v>554</v>
      </c>
      <c r="C68" s="9" t="s">
        <v>149</v>
      </c>
      <c r="D68" s="31" t="s">
        <v>150</v>
      </c>
      <c r="E68" s="105">
        <f>'Прил.№5'!F50</f>
        <v>1000</v>
      </c>
      <c r="F68" s="105">
        <f>'Прил.№5'!G50</f>
        <v>0</v>
      </c>
      <c r="G68" s="105">
        <f>'Прил.№5'!H50</f>
        <v>0</v>
      </c>
    </row>
    <row r="69" spans="1:7" ht="12.75">
      <c r="A69" s="16" t="s">
        <v>70</v>
      </c>
      <c r="B69" s="37"/>
      <c r="C69" s="16"/>
      <c r="D69" s="30" t="s">
        <v>584</v>
      </c>
      <c r="E69" s="103">
        <f>E73</f>
        <v>119.7</v>
      </c>
      <c r="F69" s="103">
        <f>F73</f>
        <v>200</v>
      </c>
      <c r="G69" s="103">
        <f>G73</f>
        <v>100</v>
      </c>
    </row>
    <row r="70" spans="1:7" ht="12.75">
      <c r="A70" s="9" t="s">
        <v>70</v>
      </c>
      <c r="B70" s="39" t="s">
        <v>396</v>
      </c>
      <c r="C70" s="57"/>
      <c r="D70" s="31" t="s">
        <v>156</v>
      </c>
      <c r="E70" s="105">
        <f>E71</f>
        <v>119.7</v>
      </c>
      <c r="F70" s="105">
        <f aca="true" t="shared" si="10" ref="F70:G73">F71</f>
        <v>200</v>
      </c>
      <c r="G70" s="105">
        <f t="shared" si="10"/>
        <v>100</v>
      </c>
    </row>
    <row r="71" spans="1:7" ht="12.75">
      <c r="A71" s="9" t="s">
        <v>70</v>
      </c>
      <c r="B71" s="40" t="s">
        <v>415</v>
      </c>
      <c r="C71" s="57"/>
      <c r="D71" s="32" t="s">
        <v>66</v>
      </c>
      <c r="E71" s="105">
        <f>E72</f>
        <v>119.7</v>
      </c>
      <c r="F71" s="105">
        <f t="shared" si="10"/>
        <v>200</v>
      </c>
      <c r="G71" s="105">
        <f t="shared" si="10"/>
        <v>100</v>
      </c>
    </row>
    <row r="72" spans="1:7" ht="12.75">
      <c r="A72" s="9" t="s">
        <v>70</v>
      </c>
      <c r="B72" s="39" t="s">
        <v>416</v>
      </c>
      <c r="C72" s="9"/>
      <c r="D72" s="31" t="s">
        <v>398</v>
      </c>
      <c r="E72" s="105">
        <f>E73</f>
        <v>119.7</v>
      </c>
      <c r="F72" s="105">
        <f t="shared" si="10"/>
        <v>200</v>
      </c>
      <c r="G72" s="105">
        <f t="shared" si="10"/>
        <v>100</v>
      </c>
    </row>
    <row r="73" spans="1:7" ht="12.75">
      <c r="A73" s="9" t="s">
        <v>70</v>
      </c>
      <c r="B73" s="39" t="s">
        <v>125</v>
      </c>
      <c r="C73" s="9"/>
      <c r="D73" s="32" t="s">
        <v>126</v>
      </c>
      <c r="E73" s="105">
        <f>E74</f>
        <v>119.7</v>
      </c>
      <c r="F73" s="105">
        <f t="shared" si="10"/>
        <v>200</v>
      </c>
      <c r="G73" s="105">
        <f t="shared" si="10"/>
        <v>100</v>
      </c>
    </row>
    <row r="74" spans="1:7" ht="12.75">
      <c r="A74" s="9" t="s">
        <v>70</v>
      </c>
      <c r="B74" s="39" t="s">
        <v>125</v>
      </c>
      <c r="C74" s="9" t="s">
        <v>149</v>
      </c>
      <c r="D74" s="31" t="s">
        <v>150</v>
      </c>
      <c r="E74" s="105">
        <f>'Прил.№5'!F56</f>
        <v>119.7</v>
      </c>
      <c r="F74" s="105">
        <f>'Прил.№5'!G56</f>
        <v>200</v>
      </c>
      <c r="G74" s="105">
        <f>'Прил.№5'!H56</f>
        <v>100</v>
      </c>
    </row>
    <row r="75" spans="1:7" ht="12.75">
      <c r="A75" s="37" t="s">
        <v>75</v>
      </c>
      <c r="B75" s="37"/>
      <c r="C75" s="16"/>
      <c r="D75" s="12" t="s">
        <v>585</v>
      </c>
      <c r="E75" s="103">
        <f>E76+E109</f>
        <v>7612.5</v>
      </c>
      <c r="F75" s="103">
        <f>F76+F109</f>
        <v>6712.400000000001</v>
      </c>
      <c r="G75" s="103">
        <f>G76+G109</f>
        <v>6612.400000000001</v>
      </c>
    </row>
    <row r="76" spans="1:7" ht="22.5">
      <c r="A76" s="37" t="s">
        <v>75</v>
      </c>
      <c r="B76" s="39" t="s">
        <v>399</v>
      </c>
      <c r="C76" s="9"/>
      <c r="D76" s="32" t="s">
        <v>39</v>
      </c>
      <c r="E76" s="106">
        <f>E77+E94</f>
        <v>7097.5</v>
      </c>
      <c r="F76" s="106">
        <f>F77+F94</f>
        <v>6345.400000000001</v>
      </c>
      <c r="G76" s="106">
        <f>G77+G94</f>
        <v>6245.400000000001</v>
      </c>
    </row>
    <row r="77" spans="1:7" ht="33.75">
      <c r="A77" s="17" t="s">
        <v>75</v>
      </c>
      <c r="B77" s="40" t="s">
        <v>417</v>
      </c>
      <c r="C77" s="17"/>
      <c r="D77" s="43" t="s">
        <v>542</v>
      </c>
      <c r="E77" s="106">
        <f>E78+E82</f>
        <v>3668.8</v>
      </c>
      <c r="F77" s="106">
        <f>F78+F82</f>
        <v>2916.6000000000004</v>
      </c>
      <c r="G77" s="106">
        <f>G78+G82</f>
        <v>2916.6000000000004</v>
      </c>
    </row>
    <row r="78" spans="1:7" s="8" customFormat="1" ht="22.5">
      <c r="A78" s="17" t="s">
        <v>75</v>
      </c>
      <c r="B78" s="40" t="s">
        <v>418</v>
      </c>
      <c r="C78" s="17"/>
      <c r="D78" s="31" t="s">
        <v>519</v>
      </c>
      <c r="E78" s="106">
        <f>E79</f>
        <v>45</v>
      </c>
      <c r="F78" s="106">
        <f aca="true" t="shared" si="11" ref="F78:G80">F79</f>
        <v>45</v>
      </c>
      <c r="G78" s="106">
        <f t="shared" si="11"/>
        <v>45</v>
      </c>
    </row>
    <row r="79" spans="1:7" s="8" customFormat="1" ht="12.75">
      <c r="A79" s="17" t="s">
        <v>75</v>
      </c>
      <c r="B79" s="40" t="s">
        <v>419</v>
      </c>
      <c r="C79" s="17"/>
      <c r="D79" s="31" t="s">
        <v>398</v>
      </c>
      <c r="E79" s="106">
        <f>E80</f>
        <v>45</v>
      </c>
      <c r="F79" s="106">
        <f t="shared" si="11"/>
        <v>45</v>
      </c>
      <c r="G79" s="106">
        <f t="shared" si="11"/>
        <v>45</v>
      </c>
    </row>
    <row r="80" spans="1:7" s="8" customFormat="1" ht="22.5">
      <c r="A80" s="17" t="s">
        <v>75</v>
      </c>
      <c r="B80" s="40" t="s">
        <v>590</v>
      </c>
      <c r="C80" s="17"/>
      <c r="D80" s="31" t="s">
        <v>6</v>
      </c>
      <c r="E80" s="106">
        <f>E81</f>
        <v>45</v>
      </c>
      <c r="F80" s="106">
        <f t="shared" si="11"/>
        <v>45</v>
      </c>
      <c r="G80" s="106">
        <f t="shared" si="11"/>
        <v>45</v>
      </c>
    </row>
    <row r="81" spans="1:7" s="8" customFormat="1" ht="12.75">
      <c r="A81" s="17" t="s">
        <v>75</v>
      </c>
      <c r="B81" s="40" t="s">
        <v>590</v>
      </c>
      <c r="C81" s="9" t="s">
        <v>149</v>
      </c>
      <c r="D81" s="31" t="s">
        <v>150</v>
      </c>
      <c r="E81" s="106">
        <f>'Прил.№5'!F63</f>
        <v>45</v>
      </c>
      <c r="F81" s="106">
        <f>'Прил.№5'!G63</f>
        <v>45</v>
      </c>
      <c r="G81" s="106">
        <f>'Прил.№5'!H63</f>
        <v>45</v>
      </c>
    </row>
    <row r="82" spans="1:7" ht="33.75">
      <c r="A82" s="9" t="s">
        <v>75</v>
      </c>
      <c r="B82" s="39" t="s">
        <v>284</v>
      </c>
      <c r="C82" s="9"/>
      <c r="D82" s="31" t="s">
        <v>394</v>
      </c>
      <c r="E82" s="106">
        <f>E83+E91</f>
        <v>3623.8</v>
      </c>
      <c r="F82" s="106">
        <f>F83+F91</f>
        <v>2871.6000000000004</v>
      </c>
      <c r="G82" s="106">
        <f>G83+G91</f>
        <v>2871.6000000000004</v>
      </c>
    </row>
    <row r="83" spans="1:7" ht="12.75">
      <c r="A83" s="9" t="s">
        <v>75</v>
      </c>
      <c r="B83" s="39" t="s">
        <v>285</v>
      </c>
      <c r="C83" s="9"/>
      <c r="D83" s="31" t="s">
        <v>398</v>
      </c>
      <c r="E83" s="106">
        <f>E84+E88</f>
        <v>3544.3</v>
      </c>
      <c r="F83" s="106">
        <f>F84+F88</f>
        <v>2871.6000000000004</v>
      </c>
      <c r="G83" s="106">
        <f>G84+G88</f>
        <v>2871.6000000000004</v>
      </c>
    </row>
    <row r="84" spans="1:7" ht="45">
      <c r="A84" s="9" t="s">
        <v>75</v>
      </c>
      <c r="B84" s="39" t="s">
        <v>286</v>
      </c>
      <c r="C84" s="9"/>
      <c r="D84" s="31" t="s">
        <v>287</v>
      </c>
      <c r="E84" s="106">
        <f>E85+E86+E87</f>
        <v>3536.3</v>
      </c>
      <c r="F84" s="106">
        <f>F85+F86+F87</f>
        <v>2871.6000000000004</v>
      </c>
      <c r="G84" s="106">
        <f>G85+G86+G87</f>
        <v>2871.6000000000004</v>
      </c>
    </row>
    <row r="85" spans="1:7" ht="45">
      <c r="A85" s="9" t="s">
        <v>75</v>
      </c>
      <c r="B85" s="39" t="s">
        <v>286</v>
      </c>
      <c r="C85" s="9" t="s">
        <v>103</v>
      </c>
      <c r="D85" s="32" t="s">
        <v>104</v>
      </c>
      <c r="E85" s="106">
        <f>'Прил.№5'!F246</f>
        <v>1095</v>
      </c>
      <c r="F85" s="106">
        <f>'Прил.№5'!G246</f>
        <v>1519.2</v>
      </c>
      <c r="G85" s="106">
        <f>'Прил.№5'!H246</f>
        <v>1519.2</v>
      </c>
    </row>
    <row r="86" spans="1:7" ht="22.5">
      <c r="A86" s="9" t="s">
        <v>75</v>
      </c>
      <c r="B86" s="39" t="s">
        <v>286</v>
      </c>
      <c r="C86" s="9" t="s">
        <v>105</v>
      </c>
      <c r="D86" s="32" t="s">
        <v>598</v>
      </c>
      <c r="E86" s="106">
        <f>'Прил.№5'!F247</f>
        <v>2388.3</v>
      </c>
      <c r="F86" s="106">
        <f>'Прил.№5'!G247</f>
        <v>1322.4</v>
      </c>
      <c r="G86" s="106">
        <f>'Прил.№5'!H247</f>
        <v>1322.4</v>
      </c>
    </row>
    <row r="87" spans="1:7" ht="12.75">
      <c r="A87" s="9" t="s">
        <v>75</v>
      </c>
      <c r="B87" s="39" t="s">
        <v>286</v>
      </c>
      <c r="C87" s="9" t="s">
        <v>149</v>
      </c>
      <c r="D87" s="31" t="s">
        <v>150</v>
      </c>
      <c r="E87" s="106">
        <f>'Прил.№5'!F248</f>
        <v>53</v>
      </c>
      <c r="F87" s="106">
        <f>'Прил.№5'!G248</f>
        <v>30</v>
      </c>
      <c r="G87" s="106">
        <f>'Прил.№5'!H248</f>
        <v>30</v>
      </c>
    </row>
    <row r="88" spans="1:7" ht="33.75">
      <c r="A88" s="17" t="s">
        <v>75</v>
      </c>
      <c r="B88" s="39" t="s">
        <v>919</v>
      </c>
      <c r="C88" s="9"/>
      <c r="D88" s="32" t="s">
        <v>454</v>
      </c>
      <c r="E88" s="106">
        <f aca="true" t="shared" si="12" ref="E88:G89">E89</f>
        <v>8</v>
      </c>
      <c r="F88" s="106">
        <f t="shared" si="12"/>
        <v>0</v>
      </c>
      <c r="G88" s="106">
        <f t="shared" si="12"/>
        <v>0</v>
      </c>
    </row>
    <row r="89" spans="1:7" ht="33.75">
      <c r="A89" s="17" t="s">
        <v>75</v>
      </c>
      <c r="B89" s="39" t="s">
        <v>920</v>
      </c>
      <c r="C89" s="9"/>
      <c r="D89" s="34" t="s">
        <v>921</v>
      </c>
      <c r="E89" s="106">
        <f t="shared" si="12"/>
        <v>8</v>
      </c>
      <c r="F89" s="106">
        <f t="shared" si="12"/>
        <v>0</v>
      </c>
      <c r="G89" s="106">
        <f t="shared" si="12"/>
        <v>0</v>
      </c>
    </row>
    <row r="90" spans="1:7" ht="45">
      <c r="A90" s="17" t="s">
        <v>75</v>
      </c>
      <c r="B90" s="39" t="s">
        <v>920</v>
      </c>
      <c r="C90" s="9" t="s">
        <v>103</v>
      </c>
      <c r="D90" s="32" t="s">
        <v>104</v>
      </c>
      <c r="E90" s="106">
        <f>'Прил.№5'!F251</f>
        <v>8</v>
      </c>
      <c r="F90" s="106">
        <f>'Прил.№5'!G251</f>
        <v>0</v>
      </c>
      <c r="G90" s="106">
        <f>'Прил.№5'!H251</f>
        <v>0</v>
      </c>
    </row>
    <row r="91" spans="1:7" ht="22.5">
      <c r="A91" s="17" t="s">
        <v>75</v>
      </c>
      <c r="B91" s="39" t="s">
        <v>917</v>
      </c>
      <c r="C91" s="9"/>
      <c r="D91" s="31" t="s">
        <v>409</v>
      </c>
      <c r="E91" s="106">
        <f aca="true" t="shared" si="13" ref="E91:G92">E92</f>
        <v>79.5</v>
      </c>
      <c r="F91" s="106">
        <f t="shared" si="13"/>
        <v>0</v>
      </c>
      <c r="G91" s="106">
        <f t="shared" si="13"/>
        <v>0</v>
      </c>
    </row>
    <row r="92" spans="1:7" ht="22.5">
      <c r="A92" s="17" t="s">
        <v>75</v>
      </c>
      <c r="B92" s="39" t="s">
        <v>918</v>
      </c>
      <c r="C92" s="9"/>
      <c r="D92" s="31" t="s">
        <v>290</v>
      </c>
      <c r="E92" s="106">
        <f t="shared" si="13"/>
        <v>79.5</v>
      </c>
      <c r="F92" s="106">
        <f t="shared" si="13"/>
        <v>0</v>
      </c>
      <c r="G92" s="106">
        <f t="shared" si="13"/>
        <v>0</v>
      </c>
    </row>
    <row r="93" spans="1:7" ht="45">
      <c r="A93" s="17" t="s">
        <v>75</v>
      </c>
      <c r="B93" s="39" t="s">
        <v>918</v>
      </c>
      <c r="C93" s="9" t="s">
        <v>103</v>
      </c>
      <c r="D93" s="32" t="s">
        <v>104</v>
      </c>
      <c r="E93" s="106">
        <f>'Прил.№5'!F254</f>
        <v>79.5</v>
      </c>
      <c r="F93" s="106">
        <f>'Прил.№5'!G254</f>
        <v>0</v>
      </c>
      <c r="G93" s="106">
        <f>'Прил.№5'!H254</f>
        <v>0</v>
      </c>
    </row>
    <row r="94" spans="1:7" ht="12.75">
      <c r="A94" s="9" t="s">
        <v>75</v>
      </c>
      <c r="B94" s="39" t="s">
        <v>400</v>
      </c>
      <c r="C94" s="9"/>
      <c r="D94" s="44" t="s">
        <v>181</v>
      </c>
      <c r="E94" s="106">
        <f>E95+E100</f>
        <v>3428.7000000000003</v>
      </c>
      <c r="F94" s="106">
        <f>F95+F100</f>
        <v>3428.8</v>
      </c>
      <c r="G94" s="106">
        <f>G95+G100</f>
        <v>3328.8</v>
      </c>
    </row>
    <row r="95" spans="1:7" ht="45">
      <c r="A95" s="9" t="s">
        <v>75</v>
      </c>
      <c r="B95" s="39" t="s">
        <v>421</v>
      </c>
      <c r="C95" s="9"/>
      <c r="D95" s="44" t="s">
        <v>433</v>
      </c>
      <c r="E95" s="105">
        <f aca="true" t="shared" si="14" ref="E95:G96">E96</f>
        <v>132</v>
      </c>
      <c r="F95" s="105">
        <f t="shared" si="14"/>
        <v>132</v>
      </c>
      <c r="G95" s="105">
        <f t="shared" si="14"/>
        <v>132</v>
      </c>
    </row>
    <row r="96" spans="1:7" ht="22.5">
      <c r="A96" s="9" t="s">
        <v>75</v>
      </c>
      <c r="B96" s="39" t="s">
        <v>434</v>
      </c>
      <c r="C96" s="9"/>
      <c r="D96" s="31" t="s">
        <v>409</v>
      </c>
      <c r="E96" s="105">
        <f t="shared" si="14"/>
        <v>132</v>
      </c>
      <c r="F96" s="105">
        <f t="shared" si="14"/>
        <v>132</v>
      </c>
      <c r="G96" s="105">
        <f t="shared" si="14"/>
        <v>132</v>
      </c>
    </row>
    <row r="97" spans="1:7" ht="45">
      <c r="A97" s="9" t="s">
        <v>75</v>
      </c>
      <c r="B97" s="39" t="s">
        <v>127</v>
      </c>
      <c r="C97" s="19"/>
      <c r="D97" s="31" t="s">
        <v>128</v>
      </c>
      <c r="E97" s="105">
        <f>E98+E99</f>
        <v>132</v>
      </c>
      <c r="F97" s="105">
        <f>F98+F99</f>
        <v>132</v>
      </c>
      <c r="G97" s="105">
        <f>G98+G99</f>
        <v>132</v>
      </c>
    </row>
    <row r="98" spans="1:7" ht="45">
      <c r="A98" s="9" t="s">
        <v>75</v>
      </c>
      <c r="B98" s="39" t="s">
        <v>127</v>
      </c>
      <c r="C98" s="9" t="s">
        <v>103</v>
      </c>
      <c r="D98" s="32" t="s">
        <v>104</v>
      </c>
      <c r="E98" s="105">
        <f>'Прил.№5'!F68</f>
        <v>102</v>
      </c>
      <c r="F98" s="105">
        <f>'Прил.№5'!G68</f>
        <v>102</v>
      </c>
      <c r="G98" s="105">
        <f>'Прил.№5'!H68</f>
        <v>102</v>
      </c>
    </row>
    <row r="99" spans="1:7" ht="22.5">
      <c r="A99" s="9" t="s">
        <v>75</v>
      </c>
      <c r="B99" s="39" t="s">
        <v>127</v>
      </c>
      <c r="C99" s="9" t="s">
        <v>105</v>
      </c>
      <c r="D99" s="32" t="s">
        <v>598</v>
      </c>
      <c r="E99" s="105">
        <f>'Прил.№5'!F69</f>
        <v>30</v>
      </c>
      <c r="F99" s="105">
        <f>'Прил.№5'!G69</f>
        <v>30</v>
      </c>
      <c r="G99" s="105">
        <f>'Прил.№5'!H69</f>
        <v>30</v>
      </c>
    </row>
    <row r="100" spans="1:7" ht="33.75">
      <c r="A100" s="9" t="s">
        <v>75</v>
      </c>
      <c r="B100" s="39" t="s">
        <v>435</v>
      </c>
      <c r="C100" s="9"/>
      <c r="D100" s="32" t="s">
        <v>589</v>
      </c>
      <c r="E100" s="106">
        <f>E101+E106</f>
        <v>3296.7000000000003</v>
      </c>
      <c r="F100" s="106">
        <f>F101+F106</f>
        <v>3296.8</v>
      </c>
      <c r="G100" s="106">
        <f>G101+G106</f>
        <v>3196.8</v>
      </c>
    </row>
    <row r="101" spans="1:7" ht="12.75">
      <c r="A101" s="9" t="s">
        <v>75</v>
      </c>
      <c r="B101" s="39" t="s">
        <v>283</v>
      </c>
      <c r="C101" s="9"/>
      <c r="D101" s="31" t="s">
        <v>398</v>
      </c>
      <c r="E101" s="106">
        <f>E102</f>
        <v>3294.1000000000004</v>
      </c>
      <c r="F101" s="106">
        <f>F102</f>
        <v>3296.8</v>
      </c>
      <c r="G101" s="106">
        <f>G102</f>
        <v>3196.8</v>
      </c>
    </row>
    <row r="102" spans="1:7" ht="22.5">
      <c r="A102" s="9" t="s">
        <v>75</v>
      </c>
      <c r="B102" s="39" t="s">
        <v>587</v>
      </c>
      <c r="C102" s="9"/>
      <c r="D102" s="32" t="s">
        <v>588</v>
      </c>
      <c r="E102" s="106">
        <f>E103+E104+E105</f>
        <v>3294.1000000000004</v>
      </c>
      <c r="F102" s="106">
        <f>F103+F104+F105</f>
        <v>3296.8</v>
      </c>
      <c r="G102" s="106">
        <f>G103+G104+G105</f>
        <v>3196.8</v>
      </c>
    </row>
    <row r="103" spans="1:7" ht="45">
      <c r="A103" s="9" t="s">
        <v>75</v>
      </c>
      <c r="B103" s="39" t="s">
        <v>587</v>
      </c>
      <c r="C103" s="9" t="s">
        <v>103</v>
      </c>
      <c r="D103" s="32" t="s">
        <v>104</v>
      </c>
      <c r="E103" s="106">
        <f>'Прил.№5'!F236</f>
        <v>2667.3</v>
      </c>
      <c r="F103" s="106">
        <f>'Прил.№5'!G236</f>
        <v>2700</v>
      </c>
      <c r="G103" s="106">
        <f>'Прил.№5'!H236</f>
        <v>2600</v>
      </c>
    </row>
    <row r="104" spans="1:7" ht="22.5">
      <c r="A104" s="9" t="s">
        <v>75</v>
      </c>
      <c r="B104" s="39" t="s">
        <v>587</v>
      </c>
      <c r="C104" s="9" t="s">
        <v>105</v>
      </c>
      <c r="D104" s="32" t="s">
        <v>598</v>
      </c>
      <c r="E104" s="106">
        <f>'Прил.№5'!F237</f>
        <v>625.8</v>
      </c>
      <c r="F104" s="106">
        <f>'Прил.№5'!G237</f>
        <v>590.8</v>
      </c>
      <c r="G104" s="106">
        <f>'Прил.№5'!H237</f>
        <v>590.8</v>
      </c>
    </row>
    <row r="105" spans="1:7" ht="12.75">
      <c r="A105" s="9" t="s">
        <v>75</v>
      </c>
      <c r="B105" s="39" t="s">
        <v>587</v>
      </c>
      <c r="C105" s="9" t="s">
        <v>149</v>
      </c>
      <c r="D105" s="31" t="s">
        <v>150</v>
      </c>
      <c r="E105" s="109">
        <f>'Прил.№5'!F238</f>
        <v>1</v>
      </c>
      <c r="F105" s="109">
        <f>'Прил.№5'!G238</f>
        <v>6</v>
      </c>
      <c r="G105" s="109">
        <f>'Прил.№5'!H238</f>
        <v>6</v>
      </c>
    </row>
    <row r="106" spans="1:7" ht="22.5">
      <c r="A106" s="9" t="s">
        <v>75</v>
      </c>
      <c r="B106" s="39" t="s">
        <v>944</v>
      </c>
      <c r="C106" s="9"/>
      <c r="D106" s="31" t="s">
        <v>409</v>
      </c>
      <c r="E106" s="110">
        <f aca="true" t="shared" si="15" ref="E106:G107">E107</f>
        <v>2.6</v>
      </c>
      <c r="F106" s="110">
        <f t="shared" si="15"/>
        <v>0</v>
      </c>
      <c r="G106" s="110">
        <f t="shared" si="15"/>
        <v>0</v>
      </c>
    </row>
    <row r="107" spans="1:7" ht="21" customHeight="1">
      <c r="A107" s="9" t="s">
        <v>75</v>
      </c>
      <c r="B107" s="39" t="s">
        <v>945</v>
      </c>
      <c r="C107" s="9"/>
      <c r="D107" s="32" t="s">
        <v>946</v>
      </c>
      <c r="E107" s="110">
        <f t="shared" si="15"/>
        <v>2.6</v>
      </c>
      <c r="F107" s="110">
        <f t="shared" si="15"/>
        <v>0</v>
      </c>
      <c r="G107" s="110">
        <f t="shared" si="15"/>
        <v>0</v>
      </c>
    </row>
    <row r="108" spans="1:7" ht="21" customHeight="1">
      <c r="A108" s="9" t="s">
        <v>75</v>
      </c>
      <c r="B108" s="39" t="s">
        <v>945</v>
      </c>
      <c r="C108" s="9" t="s">
        <v>103</v>
      </c>
      <c r="D108" s="32" t="s">
        <v>104</v>
      </c>
      <c r="E108" s="110">
        <f>'Прил.№5'!F241</f>
        <v>2.6</v>
      </c>
      <c r="F108" s="110">
        <f>'Прил.№5'!G241</f>
        <v>0</v>
      </c>
      <c r="G108" s="110">
        <f>'Прил.№5'!H241</f>
        <v>0</v>
      </c>
    </row>
    <row r="109" spans="1:7" ht="33.75">
      <c r="A109" s="9" t="s">
        <v>75</v>
      </c>
      <c r="B109" s="39" t="s">
        <v>310</v>
      </c>
      <c r="C109" s="9"/>
      <c r="D109" s="32" t="s">
        <v>45</v>
      </c>
      <c r="E109" s="106">
        <f>E110+E129</f>
        <v>515</v>
      </c>
      <c r="F109" s="106">
        <f>F110+F129</f>
        <v>367</v>
      </c>
      <c r="G109" s="106">
        <f>G110+G129</f>
        <v>367</v>
      </c>
    </row>
    <row r="110" spans="1:7" ht="12.75">
      <c r="A110" s="9" t="s">
        <v>75</v>
      </c>
      <c r="B110" s="39" t="s">
        <v>311</v>
      </c>
      <c r="C110" s="58"/>
      <c r="D110" s="44" t="s">
        <v>547</v>
      </c>
      <c r="E110" s="106">
        <f>E111+E119</f>
        <v>425</v>
      </c>
      <c r="F110" s="106">
        <f>F111+F119</f>
        <v>287</v>
      </c>
      <c r="G110" s="106">
        <f>G111+G119</f>
        <v>287</v>
      </c>
    </row>
    <row r="111" spans="1:7" ht="22.5">
      <c r="A111" s="9" t="s">
        <v>75</v>
      </c>
      <c r="B111" s="39" t="s">
        <v>312</v>
      </c>
      <c r="C111" s="19"/>
      <c r="D111" s="32" t="s">
        <v>189</v>
      </c>
      <c r="E111" s="106">
        <f>E112</f>
        <v>70</v>
      </c>
      <c r="F111" s="106">
        <f>F112</f>
        <v>146</v>
      </c>
      <c r="G111" s="106">
        <f>G112</f>
        <v>146</v>
      </c>
    </row>
    <row r="112" spans="1:7" ht="12.75">
      <c r="A112" s="9" t="s">
        <v>75</v>
      </c>
      <c r="B112" s="39" t="s">
        <v>313</v>
      </c>
      <c r="C112" s="19"/>
      <c r="D112" s="31" t="s">
        <v>398</v>
      </c>
      <c r="E112" s="106">
        <f>E113+E115+E117</f>
        <v>70</v>
      </c>
      <c r="F112" s="106">
        <f>F113+F115+F117</f>
        <v>146</v>
      </c>
      <c r="G112" s="106">
        <f>G113+G115+G117</f>
        <v>146</v>
      </c>
    </row>
    <row r="113" spans="1:7" ht="33.75">
      <c r="A113" s="9" t="s">
        <v>75</v>
      </c>
      <c r="B113" s="39" t="s">
        <v>314</v>
      </c>
      <c r="C113" s="19"/>
      <c r="D113" s="32" t="s">
        <v>190</v>
      </c>
      <c r="E113" s="106">
        <f>E114</f>
        <v>40</v>
      </c>
      <c r="F113" s="106">
        <f>F114</f>
        <v>116</v>
      </c>
      <c r="G113" s="106">
        <f>G114</f>
        <v>116</v>
      </c>
    </row>
    <row r="114" spans="1:7" ht="22.5">
      <c r="A114" s="9" t="s">
        <v>75</v>
      </c>
      <c r="B114" s="39" t="s">
        <v>314</v>
      </c>
      <c r="C114" s="9" t="s">
        <v>105</v>
      </c>
      <c r="D114" s="32" t="s">
        <v>598</v>
      </c>
      <c r="E114" s="106">
        <f>'Прил.№5'!F334</f>
        <v>40</v>
      </c>
      <c r="F114" s="106">
        <f>'Прил.№5'!G334</f>
        <v>116</v>
      </c>
      <c r="G114" s="106">
        <f>'Прил.№5'!H334</f>
        <v>116</v>
      </c>
    </row>
    <row r="115" spans="1:7" ht="33.75">
      <c r="A115" s="9" t="s">
        <v>75</v>
      </c>
      <c r="B115" s="39" t="s">
        <v>315</v>
      </c>
      <c r="C115" s="19"/>
      <c r="D115" s="31" t="s">
        <v>191</v>
      </c>
      <c r="E115" s="106">
        <f>E116</f>
        <v>30</v>
      </c>
      <c r="F115" s="106">
        <f>F116</f>
        <v>20</v>
      </c>
      <c r="G115" s="106">
        <f>G116</f>
        <v>20</v>
      </c>
    </row>
    <row r="116" spans="1:7" ht="22.5">
      <c r="A116" s="9" t="s">
        <v>75</v>
      </c>
      <c r="B116" s="39" t="s">
        <v>315</v>
      </c>
      <c r="C116" s="9" t="s">
        <v>105</v>
      </c>
      <c r="D116" s="32" t="s">
        <v>598</v>
      </c>
      <c r="E116" s="106">
        <f>'Прил.№5'!F336</f>
        <v>30</v>
      </c>
      <c r="F116" s="106">
        <f>'Прил.№5'!G336</f>
        <v>20</v>
      </c>
      <c r="G116" s="106">
        <f>'Прил.№5'!H336</f>
        <v>20</v>
      </c>
    </row>
    <row r="117" spans="1:7" ht="33.75">
      <c r="A117" s="9" t="s">
        <v>75</v>
      </c>
      <c r="B117" s="39" t="s">
        <v>376</v>
      </c>
      <c r="C117" s="9"/>
      <c r="D117" s="31" t="s">
        <v>377</v>
      </c>
      <c r="E117" s="106">
        <f>E118</f>
        <v>0</v>
      </c>
      <c r="F117" s="106">
        <f>F118</f>
        <v>10</v>
      </c>
      <c r="G117" s="106">
        <f>G118</f>
        <v>10</v>
      </c>
    </row>
    <row r="118" spans="1:7" ht="22.5">
      <c r="A118" s="9" t="s">
        <v>75</v>
      </c>
      <c r="B118" s="39" t="s">
        <v>376</v>
      </c>
      <c r="C118" s="9" t="s">
        <v>105</v>
      </c>
      <c r="D118" s="32" t="s">
        <v>598</v>
      </c>
      <c r="E118" s="106">
        <f>'Прил.№5'!F338</f>
        <v>0</v>
      </c>
      <c r="F118" s="106">
        <f>'Прил.№5'!G338</f>
        <v>10</v>
      </c>
      <c r="G118" s="106">
        <f>'Прил.№5'!H338</f>
        <v>10</v>
      </c>
    </row>
    <row r="119" spans="1:7" ht="12.75">
      <c r="A119" s="9" t="s">
        <v>75</v>
      </c>
      <c r="B119" s="39" t="s">
        <v>316</v>
      </c>
      <c r="C119" s="19"/>
      <c r="D119" s="31" t="s">
        <v>192</v>
      </c>
      <c r="E119" s="106">
        <f>E120</f>
        <v>355</v>
      </c>
      <c r="F119" s="106">
        <f>F120</f>
        <v>141</v>
      </c>
      <c r="G119" s="106">
        <f>G120</f>
        <v>141</v>
      </c>
    </row>
    <row r="120" spans="1:7" ht="12.75">
      <c r="A120" s="9" t="s">
        <v>75</v>
      </c>
      <c r="B120" s="39" t="s">
        <v>317</v>
      </c>
      <c r="C120" s="19"/>
      <c r="D120" s="31" t="s">
        <v>398</v>
      </c>
      <c r="E120" s="106">
        <f>E121+E123+E125+E127</f>
        <v>355</v>
      </c>
      <c r="F120" s="106">
        <f>F121+F123+F125+F127</f>
        <v>141</v>
      </c>
      <c r="G120" s="106">
        <f>G121+G123+G125+G127</f>
        <v>141</v>
      </c>
    </row>
    <row r="121" spans="1:7" ht="56.25">
      <c r="A121" s="9" t="s">
        <v>75</v>
      </c>
      <c r="B121" s="39" t="s">
        <v>318</v>
      </c>
      <c r="C121" s="19"/>
      <c r="D121" s="31" t="s">
        <v>193</v>
      </c>
      <c r="E121" s="106">
        <f>E122</f>
        <v>24</v>
      </c>
      <c r="F121" s="106">
        <f>F122</f>
        <v>24</v>
      </c>
      <c r="G121" s="106">
        <f>G122</f>
        <v>24</v>
      </c>
    </row>
    <row r="122" spans="1:7" ht="22.5">
      <c r="A122" s="9" t="s">
        <v>75</v>
      </c>
      <c r="B122" s="39" t="s">
        <v>318</v>
      </c>
      <c r="C122" s="9" t="s">
        <v>105</v>
      </c>
      <c r="D122" s="32" t="s">
        <v>598</v>
      </c>
      <c r="E122" s="106">
        <f>'Прил.№5'!F342</f>
        <v>24</v>
      </c>
      <c r="F122" s="106">
        <f>'Прил.№5'!G342</f>
        <v>24</v>
      </c>
      <c r="G122" s="106">
        <f>'Прил.№5'!H342</f>
        <v>24</v>
      </c>
    </row>
    <row r="123" spans="1:7" ht="33.75">
      <c r="A123" s="9" t="s">
        <v>75</v>
      </c>
      <c r="B123" s="39" t="s">
        <v>815</v>
      </c>
      <c r="C123" s="9"/>
      <c r="D123" s="32" t="s">
        <v>816</v>
      </c>
      <c r="E123" s="106">
        <f>E124</f>
        <v>85</v>
      </c>
      <c r="F123" s="106">
        <f>F124</f>
        <v>70</v>
      </c>
      <c r="G123" s="106">
        <f>G124</f>
        <v>70</v>
      </c>
    </row>
    <row r="124" spans="1:7" ht="22.5">
      <c r="A124" s="9" t="s">
        <v>75</v>
      </c>
      <c r="B124" s="39" t="s">
        <v>815</v>
      </c>
      <c r="C124" s="9" t="s">
        <v>105</v>
      </c>
      <c r="D124" s="32" t="s">
        <v>598</v>
      </c>
      <c r="E124" s="106">
        <f>'Прил.№5'!F344</f>
        <v>85</v>
      </c>
      <c r="F124" s="106">
        <f>'Прил.№5'!G344</f>
        <v>70</v>
      </c>
      <c r="G124" s="106">
        <f>'Прил.№5'!H344</f>
        <v>70</v>
      </c>
    </row>
    <row r="125" spans="1:7" ht="12.75">
      <c r="A125" s="9" t="s">
        <v>75</v>
      </c>
      <c r="B125" s="39" t="s">
        <v>833</v>
      </c>
      <c r="C125" s="9"/>
      <c r="D125" s="32" t="s">
        <v>817</v>
      </c>
      <c r="E125" s="106">
        <f>E126</f>
        <v>47</v>
      </c>
      <c r="F125" s="106">
        <f>F126</f>
        <v>47</v>
      </c>
      <c r="G125" s="106">
        <f>G126</f>
        <v>47</v>
      </c>
    </row>
    <row r="126" spans="1:7" ht="22.5">
      <c r="A126" s="9" t="s">
        <v>75</v>
      </c>
      <c r="B126" s="39" t="s">
        <v>833</v>
      </c>
      <c r="C126" s="9" t="s">
        <v>105</v>
      </c>
      <c r="D126" s="32" t="s">
        <v>598</v>
      </c>
      <c r="E126" s="106">
        <f>'Прил.№5'!F346</f>
        <v>47</v>
      </c>
      <c r="F126" s="106">
        <f>'Прил.№5'!G346</f>
        <v>47</v>
      </c>
      <c r="G126" s="106">
        <f>'Прил.№5'!H346</f>
        <v>47</v>
      </c>
    </row>
    <row r="127" spans="1:7" ht="22.5">
      <c r="A127" s="9" t="s">
        <v>75</v>
      </c>
      <c r="B127" s="39" t="s">
        <v>845</v>
      </c>
      <c r="C127" s="9"/>
      <c r="D127" s="32" t="s">
        <v>844</v>
      </c>
      <c r="E127" s="106">
        <f>E128</f>
        <v>199</v>
      </c>
      <c r="F127" s="106">
        <f>F128</f>
        <v>0</v>
      </c>
      <c r="G127" s="106">
        <f>G128</f>
        <v>0</v>
      </c>
    </row>
    <row r="128" spans="1:7" ht="22.5">
      <c r="A128" s="9" t="s">
        <v>75</v>
      </c>
      <c r="B128" s="39" t="s">
        <v>845</v>
      </c>
      <c r="C128" s="9" t="s">
        <v>105</v>
      </c>
      <c r="D128" s="32" t="s">
        <v>598</v>
      </c>
      <c r="E128" s="106">
        <f>'Прил.№5'!F348</f>
        <v>199</v>
      </c>
      <c r="F128" s="106">
        <f>'Прил.№5'!G348</f>
        <v>0</v>
      </c>
      <c r="G128" s="106">
        <f>'Прил.№5'!H348</f>
        <v>0</v>
      </c>
    </row>
    <row r="129" spans="1:7" ht="12.75">
      <c r="A129" s="9" t="s">
        <v>75</v>
      </c>
      <c r="B129" s="39" t="s">
        <v>319</v>
      </c>
      <c r="C129" s="29"/>
      <c r="D129" s="44" t="s">
        <v>194</v>
      </c>
      <c r="E129" s="105">
        <f aca="true" t="shared" si="16" ref="E129:G130">E130</f>
        <v>90</v>
      </c>
      <c r="F129" s="105">
        <f t="shared" si="16"/>
        <v>80</v>
      </c>
      <c r="G129" s="105">
        <f t="shared" si="16"/>
        <v>80</v>
      </c>
    </row>
    <row r="130" spans="1:7" ht="33.75">
      <c r="A130" s="9" t="s">
        <v>75</v>
      </c>
      <c r="B130" s="39" t="s">
        <v>320</v>
      </c>
      <c r="C130" s="19"/>
      <c r="D130" s="32" t="s">
        <v>195</v>
      </c>
      <c r="E130" s="105">
        <f t="shared" si="16"/>
        <v>90</v>
      </c>
      <c r="F130" s="105">
        <f t="shared" si="16"/>
        <v>80</v>
      </c>
      <c r="G130" s="105">
        <f t="shared" si="16"/>
        <v>80</v>
      </c>
    </row>
    <row r="131" spans="1:7" ht="12.75">
      <c r="A131" s="9" t="s">
        <v>75</v>
      </c>
      <c r="B131" s="39" t="s">
        <v>321</v>
      </c>
      <c r="C131" s="19"/>
      <c r="D131" s="31" t="s">
        <v>398</v>
      </c>
      <c r="E131" s="105">
        <f>E132+E134+E136</f>
        <v>90</v>
      </c>
      <c r="F131" s="105">
        <f>F132+F134+F136</f>
        <v>80</v>
      </c>
      <c r="G131" s="105">
        <f>G132+G134+G136</f>
        <v>80</v>
      </c>
    </row>
    <row r="132" spans="1:7" ht="22.5">
      <c r="A132" s="9" t="s">
        <v>75</v>
      </c>
      <c r="B132" s="39" t="s">
        <v>322</v>
      </c>
      <c r="C132" s="19"/>
      <c r="D132" s="32" t="s">
        <v>250</v>
      </c>
      <c r="E132" s="105">
        <f>E133</f>
        <v>50</v>
      </c>
      <c r="F132" s="105">
        <f>F133</f>
        <v>70</v>
      </c>
      <c r="G132" s="105">
        <f>G133</f>
        <v>70</v>
      </c>
    </row>
    <row r="133" spans="1:7" ht="22.5">
      <c r="A133" s="9" t="s">
        <v>75</v>
      </c>
      <c r="B133" s="39" t="s">
        <v>322</v>
      </c>
      <c r="C133" s="9" t="s">
        <v>105</v>
      </c>
      <c r="D133" s="32" t="s">
        <v>598</v>
      </c>
      <c r="E133" s="105">
        <f>'Прил.№5'!F353</f>
        <v>50</v>
      </c>
      <c r="F133" s="105">
        <f>'Прил.№5'!G353</f>
        <v>70</v>
      </c>
      <c r="G133" s="105">
        <f>'Прил.№5'!H353</f>
        <v>70</v>
      </c>
    </row>
    <row r="134" spans="1:7" ht="33.75">
      <c r="A134" s="9" t="s">
        <v>75</v>
      </c>
      <c r="B134" s="39" t="s">
        <v>323</v>
      </c>
      <c r="C134" s="19"/>
      <c r="D134" s="32" t="s">
        <v>558</v>
      </c>
      <c r="E134" s="105">
        <f>E135</f>
        <v>0</v>
      </c>
      <c r="F134" s="105">
        <f>F135</f>
        <v>10</v>
      </c>
      <c r="G134" s="105">
        <f>G135</f>
        <v>10</v>
      </c>
    </row>
    <row r="135" spans="1:7" ht="22.5">
      <c r="A135" s="9" t="s">
        <v>75</v>
      </c>
      <c r="B135" s="39" t="s">
        <v>323</v>
      </c>
      <c r="C135" s="9" t="s">
        <v>105</v>
      </c>
      <c r="D135" s="32" t="s">
        <v>598</v>
      </c>
      <c r="E135" s="105">
        <f>'Прил.№5'!F355</f>
        <v>0</v>
      </c>
      <c r="F135" s="105">
        <f>'Прил.№5'!G355</f>
        <v>10</v>
      </c>
      <c r="G135" s="105">
        <f>'Прил.№5'!H355</f>
        <v>10</v>
      </c>
    </row>
    <row r="136" spans="1:7" ht="12.75">
      <c r="A136" s="9" t="s">
        <v>75</v>
      </c>
      <c r="B136" s="39" t="s">
        <v>938</v>
      </c>
      <c r="C136" s="9"/>
      <c r="D136" s="32" t="s">
        <v>939</v>
      </c>
      <c r="E136" s="105">
        <f>E137</f>
        <v>40</v>
      </c>
      <c r="F136" s="105">
        <f>F137</f>
        <v>0</v>
      </c>
      <c r="G136" s="105">
        <f>G137</f>
        <v>0</v>
      </c>
    </row>
    <row r="137" spans="1:7" ht="22.5">
      <c r="A137" s="9" t="s">
        <v>75</v>
      </c>
      <c r="B137" s="39" t="s">
        <v>938</v>
      </c>
      <c r="C137" s="9" t="s">
        <v>105</v>
      </c>
      <c r="D137" s="32" t="s">
        <v>598</v>
      </c>
      <c r="E137" s="105">
        <f>'Прил.№5'!F357</f>
        <v>40</v>
      </c>
      <c r="F137" s="105">
        <f>'Прил.№5'!G357</f>
        <v>0</v>
      </c>
      <c r="G137" s="105">
        <f>'Прил.№5'!H357</f>
        <v>0</v>
      </c>
    </row>
    <row r="138" spans="1:7" ht="12.75">
      <c r="A138" s="37" t="s">
        <v>578</v>
      </c>
      <c r="B138" s="37"/>
      <c r="C138" s="16"/>
      <c r="D138" s="12" t="s">
        <v>586</v>
      </c>
      <c r="E138" s="103">
        <f>E139+E146</f>
        <v>1730.3999999999999</v>
      </c>
      <c r="F138" s="103">
        <f>F139+F146</f>
        <v>1551</v>
      </c>
      <c r="G138" s="103">
        <f>G139+G146</f>
        <v>1571</v>
      </c>
    </row>
    <row r="139" spans="1:7" s="5" customFormat="1" ht="12.75">
      <c r="A139" s="37" t="s">
        <v>100</v>
      </c>
      <c r="B139" s="37"/>
      <c r="C139" s="16"/>
      <c r="D139" s="62" t="s">
        <v>101</v>
      </c>
      <c r="E139" s="103">
        <f aca="true" t="shared" si="17" ref="E139:G144">E140</f>
        <v>493</v>
      </c>
      <c r="F139" s="103">
        <f t="shared" si="17"/>
        <v>510</v>
      </c>
      <c r="G139" s="103">
        <f t="shared" si="17"/>
        <v>530</v>
      </c>
    </row>
    <row r="140" spans="1:7" ht="22.5">
      <c r="A140" s="9" t="s">
        <v>100</v>
      </c>
      <c r="B140" s="39" t="s">
        <v>399</v>
      </c>
      <c r="C140" s="9"/>
      <c r="D140" s="32" t="s">
        <v>39</v>
      </c>
      <c r="E140" s="105">
        <f t="shared" si="17"/>
        <v>493</v>
      </c>
      <c r="F140" s="105">
        <f t="shared" si="17"/>
        <v>510</v>
      </c>
      <c r="G140" s="105">
        <f t="shared" si="17"/>
        <v>530</v>
      </c>
    </row>
    <row r="141" spans="1:7" ht="12.75">
      <c r="A141" s="9" t="s">
        <v>100</v>
      </c>
      <c r="B141" s="39" t="s">
        <v>400</v>
      </c>
      <c r="C141" s="9"/>
      <c r="D141" s="44" t="s">
        <v>181</v>
      </c>
      <c r="E141" s="105">
        <f t="shared" si="17"/>
        <v>493</v>
      </c>
      <c r="F141" s="105">
        <f t="shared" si="17"/>
        <v>510</v>
      </c>
      <c r="G141" s="105">
        <f t="shared" si="17"/>
        <v>530</v>
      </c>
    </row>
    <row r="142" spans="1:7" ht="22.5">
      <c r="A142" s="9" t="s">
        <v>100</v>
      </c>
      <c r="B142" s="39" t="s">
        <v>404</v>
      </c>
      <c r="C142" s="9"/>
      <c r="D142" s="43" t="s">
        <v>338</v>
      </c>
      <c r="E142" s="105">
        <f t="shared" si="17"/>
        <v>493</v>
      </c>
      <c r="F142" s="105">
        <f t="shared" si="17"/>
        <v>510</v>
      </c>
      <c r="G142" s="105">
        <f t="shared" si="17"/>
        <v>530</v>
      </c>
    </row>
    <row r="143" spans="1:7" ht="33.75">
      <c r="A143" s="9" t="s">
        <v>100</v>
      </c>
      <c r="B143" s="39" t="s">
        <v>129</v>
      </c>
      <c r="C143" s="9"/>
      <c r="D143" s="31" t="s">
        <v>436</v>
      </c>
      <c r="E143" s="105">
        <f t="shared" si="17"/>
        <v>493</v>
      </c>
      <c r="F143" s="105">
        <f t="shared" si="17"/>
        <v>510</v>
      </c>
      <c r="G143" s="105">
        <f t="shared" si="17"/>
        <v>530</v>
      </c>
    </row>
    <row r="144" spans="1:7" ht="78.75">
      <c r="A144" s="9" t="s">
        <v>100</v>
      </c>
      <c r="B144" s="39" t="s">
        <v>130</v>
      </c>
      <c r="C144" s="9"/>
      <c r="D144" s="31" t="s">
        <v>131</v>
      </c>
      <c r="E144" s="105">
        <f>E145</f>
        <v>493</v>
      </c>
      <c r="F144" s="105">
        <f t="shared" si="17"/>
        <v>510</v>
      </c>
      <c r="G144" s="105">
        <f t="shared" si="17"/>
        <v>530</v>
      </c>
    </row>
    <row r="145" spans="1:7" ht="45">
      <c r="A145" s="9" t="s">
        <v>100</v>
      </c>
      <c r="B145" s="39" t="s">
        <v>130</v>
      </c>
      <c r="C145" s="9" t="s">
        <v>103</v>
      </c>
      <c r="D145" s="32" t="s">
        <v>104</v>
      </c>
      <c r="E145" s="105">
        <f>'Прил.№5'!F77</f>
        <v>493</v>
      </c>
      <c r="F145" s="105">
        <f>'Прил.№5'!G77</f>
        <v>510</v>
      </c>
      <c r="G145" s="105">
        <f>'Прил.№5'!H77</f>
        <v>530</v>
      </c>
    </row>
    <row r="146" spans="1:7" s="5" customFormat="1" ht="22.5">
      <c r="A146" s="37" t="s">
        <v>579</v>
      </c>
      <c r="B146" s="37"/>
      <c r="C146" s="16"/>
      <c r="D146" s="30" t="s">
        <v>76</v>
      </c>
      <c r="E146" s="103">
        <f>E147</f>
        <v>1237.3999999999999</v>
      </c>
      <c r="F146" s="103">
        <f>F147</f>
        <v>1041</v>
      </c>
      <c r="G146" s="103">
        <f>G147</f>
        <v>1041</v>
      </c>
    </row>
    <row r="147" spans="1:7" s="5" customFormat="1" ht="22.5">
      <c r="A147" s="9" t="s">
        <v>579</v>
      </c>
      <c r="B147" s="39" t="s">
        <v>437</v>
      </c>
      <c r="C147" s="9"/>
      <c r="D147" s="32" t="s">
        <v>839</v>
      </c>
      <c r="E147" s="105">
        <f>E148+E162+E153+E173</f>
        <v>1237.3999999999999</v>
      </c>
      <c r="F147" s="105">
        <f>F148+F162+F153+F173</f>
        <v>1041</v>
      </c>
      <c r="G147" s="105">
        <f>G148+G162+G153+G173</f>
        <v>1041</v>
      </c>
    </row>
    <row r="148" spans="1:7" s="5" customFormat="1" ht="22.5">
      <c r="A148" s="9" t="s">
        <v>579</v>
      </c>
      <c r="B148" s="39" t="s">
        <v>438</v>
      </c>
      <c r="C148" s="9"/>
      <c r="D148" s="44" t="s">
        <v>562</v>
      </c>
      <c r="E148" s="105">
        <f>E149</f>
        <v>9.6</v>
      </c>
      <c r="F148" s="105">
        <f aca="true" t="shared" si="18" ref="F148:G151">F149</f>
        <v>25</v>
      </c>
      <c r="G148" s="105">
        <f t="shared" si="18"/>
        <v>25</v>
      </c>
    </row>
    <row r="149" spans="1:7" s="5" customFormat="1" ht="45">
      <c r="A149" s="9" t="s">
        <v>579</v>
      </c>
      <c r="B149" s="39" t="s">
        <v>439</v>
      </c>
      <c r="C149" s="17"/>
      <c r="D149" s="32" t="s">
        <v>251</v>
      </c>
      <c r="E149" s="105">
        <f>E150</f>
        <v>9.6</v>
      </c>
      <c r="F149" s="105">
        <f t="shared" si="18"/>
        <v>25</v>
      </c>
      <c r="G149" s="105">
        <f t="shared" si="18"/>
        <v>25</v>
      </c>
    </row>
    <row r="150" spans="1:7" s="5" customFormat="1" ht="12.75">
      <c r="A150" s="9" t="s">
        <v>579</v>
      </c>
      <c r="B150" s="39" t="s">
        <v>440</v>
      </c>
      <c r="C150" s="17"/>
      <c r="D150" s="31" t="s">
        <v>398</v>
      </c>
      <c r="E150" s="105">
        <f>E151</f>
        <v>9.6</v>
      </c>
      <c r="F150" s="105">
        <f t="shared" si="18"/>
        <v>25</v>
      </c>
      <c r="G150" s="105">
        <f t="shared" si="18"/>
        <v>25</v>
      </c>
    </row>
    <row r="151" spans="1:7" s="5" customFormat="1" ht="33.75">
      <c r="A151" s="9" t="s">
        <v>579</v>
      </c>
      <c r="B151" s="39" t="s">
        <v>441</v>
      </c>
      <c r="C151" s="17"/>
      <c r="D151" s="32" t="s">
        <v>252</v>
      </c>
      <c r="E151" s="105">
        <f>E152</f>
        <v>9.6</v>
      </c>
      <c r="F151" s="105">
        <f t="shared" si="18"/>
        <v>25</v>
      </c>
      <c r="G151" s="105">
        <f t="shared" si="18"/>
        <v>25</v>
      </c>
    </row>
    <row r="152" spans="1:7" s="5" customFormat="1" ht="22.5">
      <c r="A152" s="9" t="s">
        <v>579</v>
      </c>
      <c r="B152" s="39" t="s">
        <v>441</v>
      </c>
      <c r="C152" s="9" t="s">
        <v>105</v>
      </c>
      <c r="D152" s="32" t="s">
        <v>598</v>
      </c>
      <c r="E152" s="105">
        <f>'Прил.№5'!F84</f>
        <v>9.6</v>
      </c>
      <c r="F152" s="105">
        <f>'Прил.№5'!G84</f>
        <v>25</v>
      </c>
      <c r="G152" s="105">
        <f>'Прил.№5'!H84</f>
        <v>25</v>
      </c>
    </row>
    <row r="153" spans="1:7" s="5" customFormat="1" ht="22.5">
      <c r="A153" s="9" t="s">
        <v>579</v>
      </c>
      <c r="B153" s="39" t="s">
        <v>291</v>
      </c>
      <c r="C153" s="17"/>
      <c r="D153" s="31" t="s">
        <v>258</v>
      </c>
      <c r="E153" s="105">
        <f>E154</f>
        <v>1046.8999999999999</v>
      </c>
      <c r="F153" s="105">
        <f>F154</f>
        <v>961</v>
      </c>
      <c r="G153" s="105">
        <f>G154</f>
        <v>961</v>
      </c>
    </row>
    <row r="154" spans="1:7" s="5" customFormat="1" ht="12.75">
      <c r="A154" s="9" t="s">
        <v>579</v>
      </c>
      <c r="B154" s="39" t="s">
        <v>292</v>
      </c>
      <c r="C154" s="9"/>
      <c r="D154" s="31" t="s">
        <v>398</v>
      </c>
      <c r="E154" s="105">
        <f>E155+E158</f>
        <v>1046.8999999999999</v>
      </c>
      <c r="F154" s="105">
        <f>F155+F158</f>
        <v>961</v>
      </c>
      <c r="G154" s="105">
        <f>G155+G158</f>
        <v>961</v>
      </c>
    </row>
    <row r="155" spans="1:7" s="5" customFormat="1" ht="12.75">
      <c r="A155" s="17" t="s">
        <v>579</v>
      </c>
      <c r="B155" s="39" t="s">
        <v>293</v>
      </c>
      <c r="C155" s="9"/>
      <c r="D155" s="31" t="s">
        <v>294</v>
      </c>
      <c r="E155" s="105">
        <f>E156+E157</f>
        <v>1046.8999999999999</v>
      </c>
      <c r="F155" s="105">
        <f>F156+F157</f>
        <v>961</v>
      </c>
      <c r="G155" s="105">
        <f>G156+G157</f>
        <v>961</v>
      </c>
    </row>
    <row r="156" spans="1:7" s="5" customFormat="1" ht="45">
      <c r="A156" s="17" t="s">
        <v>579</v>
      </c>
      <c r="B156" s="39" t="s">
        <v>293</v>
      </c>
      <c r="C156" s="9" t="s">
        <v>103</v>
      </c>
      <c r="D156" s="32" t="s">
        <v>104</v>
      </c>
      <c r="E156" s="105">
        <f>'Прил.№5'!F260</f>
        <v>822.3</v>
      </c>
      <c r="F156" s="105">
        <f>'Прил.№5'!G260</f>
        <v>758</v>
      </c>
      <c r="G156" s="105">
        <f>'Прил.№5'!H260</f>
        <v>758</v>
      </c>
    </row>
    <row r="157" spans="1:7" s="5" customFormat="1" ht="22.5">
      <c r="A157" s="17" t="s">
        <v>579</v>
      </c>
      <c r="B157" s="39" t="s">
        <v>293</v>
      </c>
      <c r="C157" s="9" t="s">
        <v>105</v>
      </c>
      <c r="D157" s="32" t="s">
        <v>598</v>
      </c>
      <c r="E157" s="105">
        <f>'Прил.№5'!F261</f>
        <v>224.6</v>
      </c>
      <c r="F157" s="105">
        <f>'Прил.№5'!G261</f>
        <v>203</v>
      </c>
      <c r="G157" s="105">
        <f>'Прил.№5'!H261</f>
        <v>203</v>
      </c>
    </row>
    <row r="158" spans="1:7" s="5" customFormat="1" ht="0.75" customHeight="1">
      <c r="A158" s="17" t="s">
        <v>579</v>
      </c>
      <c r="B158" s="39" t="s">
        <v>295</v>
      </c>
      <c r="C158" s="9"/>
      <c r="D158" s="31" t="s">
        <v>296</v>
      </c>
      <c r="E158" s="105">
        <f>E159</f>
        <v>0</v>
      </c>
      <c r="F158" s="105">
        <f>F159</f>
        <v>0</v>
      </c>
      <c r="G158" s="105">
        <f>G159</f>
        <v>0</v>
      </c>
    </row>
    <row r="159" spans="1:7" s="5" customFormat="1" ht="22.5" hidden="1">
      <c r="A159" s="17" t="s">
        <v>579</v>
      </c>
      <c r="B159" s="39" t="s">
        <v>297</v>
      </c>
      <c r="C159" s="9"/>
      <c r="D159" s="31" t="s">
        <v>290</v>
      </c>
      <c r="E159" s="105">
        <f>E160+E161</f>
        <v>0</v>
      </c>
      <c r="F159" s="105">
        <f>F160+F161</f>
        <v>0</v>
      </c>
      <c r="G159" s="105">
        <f>G160+G161</f>
        <v>0</v>
      </c>
    </row>
    <row r="160" spans="1:7" s="5" customFormat="1" ht="45" hidden="1">
      <c r="A160" s="17" t="s">
        <v>579</v>
      </c>
      <c r="B160" s="39" t="s">
        <v>297</v>
      </c>
      <c r="C160" s="9" t="s">
        <v>103</v>
      </c>
      <c r="D160" s="32" t="s">
        <v>104</v>
      </c>
      <c r="E160" s="105">
        <f>'Прил.№5'!F264</f>
        <v>0</v>
      </c>
      <c r="F160" s="105">
        <f>'Прил.№5'!G264</f>
        <v>0</v>
      </c>
      <c r="G160" s="105">
        <f>'Прил.№5'!H264</f>
        <v>0</v>
      </c>
    </row>
    <row r="161" spans="1:7" s="5" customFormat="1" ht="22.5" hidden="1">
      <c r="A161" s="17" t="s">
        <v>579</v>
      </c>
      <c r="B161" s="39" t="s">
        <v>297</v>
      </c>
      <c r="C161" s="9" t="s">
        <v>105</v>
      </c>
      <c r="D161" s="32" t="s">
        <v>106</v>
      </c>
      <c r="E161" s="105">
        <f>'Прил.№5'!F265</f>
        <v>0</v>
      </c>
      <c r="F161" s="105">
        <f>'Прил.№5'!G265</f>
        <v>0</v>
      </c>
      <c r="G161" s="105">
        <f>'Прил.№5'!H265</f>
        <v>0</v>
      </c>
    </row>
    <row r="162" spans="1:7" s="5" customFormat="1" ht="22.5">
      <c r="A162" s="9" t="s">
        <v>579</v>
      </c>
      <c r="B162" s="39" t="s">
        <v>442</v>
      </c>
      <c r="C162" s="17"/>
      <c r="D162" s="44" t="s">
        <v>563</v>
      </c>
      <c r="E162" s="105">
        <f>E163+E169</f>
        <v>0</v>
      </c>
      <c r="F162" s="105">
        <f>F163+F169</f>
        <v>5</v>
      </c>
      <c r="G162" s="105">
        <f>G163+G169</f>
        <v>5</v>
      </c>
    </row>
    <row r="163" spans="1:7" s="5" customFormat="1" ht="33.75">
      <c r="A163" s="9" t="s">
        <v>579</v>
      </c>
      <c r="B163" s="39" t="s">
        <v>443</v>
      </c>
      <c r="C163" s="17"/>
      <c r="D163" s="32" t="s">
        <v>254</v>
      </c>
      <c r="E163" s="105">
        <f>E164</f>
        <v>0</v>
      </c>
      <c r="F163" s="105">
        <f>F164</f>
        <v>5</v>
      </c>
      <c r="G163" s="105">
        <f>G164</f>
        <v>5</v>
      </c>
    </row>
    <row r="164" spans="1:7" s="5" customFormat="1" ht="12.75">
      <c r="A164" s="9" t="s">
        <v>579</v>
      </c>
      <c r="B164" s="39" t="s">
        <v>444</v>
      </c>
      <c r="C164" s="17"/>
      <c r="D164" s="31" t="s">
        <v>398</v>
      </c>
      <c r="E164" s="105">
        <f>E165+E167</f>
        <v>0</v>
      </c>
      <c r="F164" s="105">
        <f>F165+F167</f>
        <v>5</v>
      </c>
      <c r="G164" s="105">
        <f>G165+G167</f>
        <v>5</v>
      </c>
    </row>
    <row r="165" spans="1:7" s="5" customFormat="1" ht="0.75" customHeight="1">
      <c r="A165" s="9" t="s">
        <v>579</v>
      </c>
      <c r="B165" s="39" t="s">
        <v>353</v>
      </c>
      <c r="C165" s="17"/>
      <c r="D165" s="31" t="s">
        <v>354</v>
      </c>
      <c r="E165" s="105">
        <f>E166</f>
        <v>0</v>
      </c>
      <c r="F165" s="105">
        <f>F166</f>
        <v>0</v>
      </c>
      <c r="G165" s="105">
        <f>G166</f>
        <v>0</v>
      </c>
    </row>
    <row r="166" spans="1:7" s="5" customFormat="1" ht="22.5" hidden="1">
      <c r="A166" s="9" t="s">
        <v>579</v>
      </c>
      <c r="B166" s="39" t="s">
        <v>353</v>
      </c>
      <c r="C166" s="9" t="s">
        <v>105</v>
      </c>
      <c r="D166" s="32" t="s">
        <v>598</v>
      </c>
      <c r="E166" s="105">
        <f>'Прил.№5'!F90</f>
        <v>0</v>
      </c>
      <c r="F166" s="105">
        <f>'Прил.№5'!G90</f>
        <v>0</v>
      </c>
      <c r="G166" s="105">
        <f>'Прил.№5'!H90</f>
        <v>0</v>
      </c>
    </row>
    <row r="167" spans="1:7" s="5" customFormat="1" ht="12.75">
      <c r="A167" s="9" t="s">
        <v>579</v>
      </c>
      <c r="B167" s="39" t="s">
        <v>445</v>
      </c>
      <c r="C167" s="9"/>
      <c r="D167" s="32" t="s">
        <v>255</v>
      </c>
      <c r="E167" s="105">
        <f>E168</f>
        <v>0</v>
      </c>
      <c r="F167" s="105">
        <f>F168</f>
        <v>5</v>
      </c>
      <c r="G167" s="105">
        <f>G168</f>
        <v>5</v>
      </c>
    </row>
    <row r="168" spans="1:7" s="5" customFormat="1" ht="21.75" customHeight="1">
      <c r="A168" s="9" t="s">
        <v>579</v>
      </c>
      <c r="B168" s="39" t="s">
        <v>445</v>
      </c>
      <c r="C168" s="9" t="s">
        <v>105</v>
      </c>
      <c r="D168" s="32" t="s">
        <v>598</v>
      </c>
      <c r="E168" s="105">
        <f>'Прил.№5'!F92</f>
        <v>0</v>
      </c>
      <c r="F168" s="105">
        <f>'Прил.№5'!G92</f>
        <v>5</v>
      </c>
      <c r="G168" s="105">
        <f>'Прил.№5'!H92</f>
        <v>5</v>
      </c>
    </row>
    <row r="169" spans="1:7" s="5" customFormat="1" ht="22.5" hidden="1">
      <c r="A169" s="9" t="s">
        <v>579</v>
      </c>
      <c r="B169" s="39" t="s">
        <v>356</v>
      </c>
      <c r="C169" s="9"/>
      <c r="D169" s="32" t="s">
        <v>357</v>
      </c>
      <c r="E169" s="105">
        <f>E170</f>
        <v>0</v>
      </c>
      <c r="F169" s="105">
        <f aca="true" t="shared" si="19" ref="F169:G171">F170</f>
        <v>0</v>
      </c>
      <c r="G169" s="105">
        <f t="shared" si="19"/>
        <v>0</v>
      </c>
    </row>
    <row r="170" spans="1:7" s="5" customFormat="1" ht="12.75" hidden="1">
      <c r="A170" s="9" t="s">
        <v>579</v>
      </c>
      <c r="B170" s="39" t="s">
        <v>358</v>
      </c>
      <c r="C170" s="9"/>
      <c r="D170" s="31" t="s">
        <v>398</v>
      </c>
      <c r="E170" s="105">
        <f>E171</f>
        <v>0</v>
      </c>
      <c r="F170" s="105">
        <f t="shared" si="19"/>
        <v>0</v>
      </c>
      <c r="G170" s="105">
        <f t="shared" si="19"/>
        <v>0</v>
      </c>
    </row>
    <row r="171" spans="1:7" s="5" customFormat="1" ht="45" hidden="1">
      <c r="A171" s="9" t="s">
        <v>579</v>
      </c>
      <c r="B171" s="39" t="s">
        <v>359</v>
      </c>
      <c r="C171" s="9"/>
      <c r="D171" s="32" t="s">
        <v>361</v>
      </c>
      <c r="E171" s="105">
        <f>E172</f>
        <v>0</v>
      </c>
      <c r="F171" s="105">
        <f t="shared" si="19"/>
        <v>0</v>
      </c>
      <c r="G171" s="105">
        <f t="shared" si="19"/>
        <v>0</v>
      </c>
    </row>
    <row r="172" spans="1:7" s="5" customFormat="1" ht="22.5" hidden="1">
      <c r="A172" s="9" t="s">
        <v>579</v>
      </c>
      <c r="B172" s="39" t="s">
        <v>359</v>
      </c>
      <c r="C172" s="9" t="s">
        <v>105</v>
      </c>
      <c r="D172" s="32" t="s">
        <v>598</v>
      </c>
      <c r="E172" s="105">
        <f>'Прил.№5'!F97</f>
        <v>0</v>
      </c>
      <c r="F172" s="105">
        <f>'Прил.№5'!G97</f>
        <v>0</v>
      </c>
      <c r="G172" s="105">
        <f>'Прил.№5'!H97</f>
        <v>0</v>
      </c>
    </row>
    <row r="173" spans="1:7" s="5" customFormat="1" ht="33.75">
      <c r="A173" s="9" t="s">
        <v>579</v>
      </c>
      <c r="B173" s="39" t="s">
        <v>446</v>
      </c>
      <c r="C173" s="9"/>
      <c r="D173" s="32" t="s">
        <v>564</v>
      </c>
      <c r="E173" s="105">
        <f>E174</f>
        <v>180.9</v>
      </c>
      <c r="F173" s="105">
        <f>F174</f>
        <v>50</v>
      </c>
      <c r="G173" s="105">
        <f>G174</f>
        <v>50</v>
      </c>
    </row>
    <row r="174" spans="1:7" s="5" customFormat="1" ht="22.5">
      <c r="A174" s="17" t="s">
        <v>579</v>
      </c>
      <c r="B174" s="39" t="s">
        <v>447</v>
      </c>
      <c r="C174" s="9"/>
      <c r="D174" s="32" t="s">
        <v>256</v>
      </c>
      <c r="E174" s="105">
        <f>E176</f>
        <v>180.9</v>
      </c>
      <c r="F174" s="105">
        <f>F176</f>
        <v>50</v>
      </c>
      <c r="G174" s="105">
        <f>G176</f>
        <v>50</v>
      </c>
    </row>
    <row r="175" spans="1:7" s="5" customFormat="1" ht="12.75">
      <c r="A175" s="17" t="s">
        <v>579</v>
      </c>
      <c r="B175" s="39" t="s">
        <v>448</v>
      </c>
      <c r="C175" s="9"/>
      <c r="D175" s="31" t="s">
        <v>398</v>
      </c>
      <c r="E175" s="105">
        <f aca="true" t="shared" si="20" ref="E175:G176">E176</f>
        <v>180.9</v>
      </c>
      <c r="F175" s="105">
        <f t="shared" si="20"/>
        <v>50</v>
      </c>
      <c r="G175" s="105">
        <f t="shared" si="20"/>
        <v>50</v>
      </c>
    </row>
    <row r="176" spans="1:7" s="5" customFormat="1" ht="22.5">
      <c r="A176" s="17" t="s">
        <v>579</v>
      </c>
      <c r="B176" s="39" t="s">
        <v>449</v>
      </c>
      <c r="C176" s="9"/>
      <c r="D176" s="32" t="s">
        <v>257</v>
      </c>
      <c r="E176" s="105">
        <f t="shared" si="20"/>
        <v>180.9</v>
      </c>
      <c r="F176" s="105">
        <f t="shared" si="20"/>
        <v>50</v>
      </c>
      <c r="G176" s="105">
        <f t="shared" si="20"/>
        <v>50</v>
      </c>
    </row>
    <row r="177" spans="1:7" s="5" customFormat="1" ht="22.5">
      <c r="A177" s="17" t="s">
        <v>579</v>
      </c>
      <c r="B177" s="39" t="s">
        <v>449</v>
      </c>
      <c r="C177" s="9" t="s">
        <v>105</v>
      </c>
      <c r="D177" s="32" t="s">
        <v>598</v>
      </c>
      <c r="E177" s="105">
        <f>'Прил.№5'!F102</f>
        <v>180.9</v>
      </c>
      <c r="F177" s="105">
        <f>'Прил.№5'!G102</f>
        <v>50</v>
      </c>
      <c r="G177" s="105">
        <f>'Прил.№5'!H102</f>
        <v>50</v>
      </c>
    </row>
    <row r="178" spans="1:7" ht="12.75">
      <c r="A178" s="37" t="s">
        <v>580</v>
      </c>
      <c r="B178" s="37"/>
      <c r="C178" s="16"/>
      <c r="D178" s="56" t="s">
        <v>7</v>
      </c>
      <c r="E178" s="103">
        <f>E186+E193+E206+E226+E179</f>
        <v>21025.490000000005</v>
      </c>
      <c r="F178" s="103">
        <f>F186+F193+F206+F226+F179</f>
        <v>20547.399999999998</v>
      </c>
      <c r="G178" s="103">
        <f>G186+G193+G206+G226+G179</f>
        <v>21508.5</v>
      </c>
    </row>
    <row r="179" spans="1:7" ht="12.75">
      <c r="A179" s="37" t="s">
        <v>107</v>
      </c>
      <c r="B179" s="37"/>
      <c r="C179" s="16"/>
      <c r="D179" s="30" t="s">
        <v>148</v>
      </c>
      <c r="E179" s="103">
        <f aca="true" t="shared" si="21" ref="E179:G184">E180</f>
        <v>125</v>
      </c>
      <c r="F179" s="103">
        <f t="shared" si="21"/>
        <v>125</v>
      </c>
      <c r="G179" s="103">
        <f t="shared" si="21"/>
        <v>125</v>
      </c>
    </row>
    <row r="180" spans="1:7" ht="33.75">
      <c r="A180" s="9" t="s">
        <v>107</v>
      </c>
      <c r="B180" s="93">
        <v>1200000000</v>
      </c>
      <c r="C180" s="9"/>
      <c r="D180" s="34" t="s">
        <v>47</v>
      </c>
      <c r="E180" s="105">
        <f t="shared" si="21"/>
        <v>125</v>
      </c>
      <c r="F180" s="105">
        <f t="shared" si="21"/>
        <v>125</v>
      </c>
      <c r="G180" s="105">
        <f t="shared" si="21"/>
        <v>125</v>
      </c>
    </row>
    <row r="181" spans="1:7" ht="22.5">
      <c r="A181" s="9" t="s">
        <v>107</v>
      </c>
      <c r="B181" s="93">
        <v>1250000000</v>
      </c>
      <c r="C181" s="9"/>
      <c r="D181" s="46" t="s">
        <v>187</v>
      </c>
      <c r="E181" s="105">
        <f t="shared" si="21"/>
        <v>125</v>
      </c>
      <c r="F181" s="105">
        <f t="shared" si="21"/>
        <v>125</v>
      </c>
      <c r="G181" s="105">
        <f t="shared" si="21"/>
        <v>125</v>
      </c>
    </row>
    <row r="182" spans="1:7" ht="22.5">
      <c r="A182" s="9" t="s">
        <v>107</v>
      </c>
      <c r="B182" s="93">
        <v>1250200000</v>
      </c>
      <c r="C182" s="9"/>
      <c r="D182" s="34" t="s">
        <v>69</v>
      </c>
      <c r="E182" s="105">
        <f t="shared" si="21"/>
        <v>125</v>
      </c>
      <c r="F182" s="105">
        <f t="shared" si="21"/>
        <v>125</v>
      </c>
      <c r="G182" s="105">
        <f t="shared" si="21"/>
        <v>125</v>
      </c>
    </row>
    <row r="183" spans="1:7" ht="12.75">
      <c r="A183" s="9" t="s">
        <v>107</v>
      </c>
      <c r="B183" s="93">
        <v>1250220000</v>
      </c>
      <c r="C183" s="9"/>
      <c r="D183" s="31" t="s">
        <v>398</v>
      </c>
      <c r="E183" s="105">
        <f t="shared" si="21"/>
        <v>125</v>
      </c>
      <c r="F183" s="105">
        <f t="shared" si="21"/>
        <v>125</v>
      </c>
      <c r="G183" s="105">
        <f t="shared" si="21"/>
        <v>125</v>
      </c>
    </row>
    <row r="184" spans="1:7" ht="12.75">
      <c r="A184" s="9" t="s">
        <v>107</v>
      </c>
      <c r="B184" s="93">
        <v>1250220010</v>
      </c>
      <c r="C184" s="9"/>
      <c r="D184" s="34" t="s">
        <v>384</v>
      </c>
      <c r="E184" s="105">
        <f>E185</f>
        <v>125</v>
      </c>
      <c r="F184" s="105">
        <f t="shared" si="21"/>
        <v>125</v>
      </c>
      <c r="G184" s="105">
        <f t="shared" si="21"/>
        <v>125</v>
      </c>
    </row>
    <row r="185" spans="1:7" ht="22.5">
      <c r="A185" s="9" t="s">
        <v>107</v>
      </c>
      <c r="B185" s="93">
        <v>1250220010</v>
      </c>
      <c r="C185" s="9" t="s">
        <v>151</v>
      </c>
      <c r="D185" s="32" t="s">
        <v>508</v>
      </c>
      <c r="E185" s="105">
        <f>'Прил.№5'!F561</f>
        <v>125</v>
      </c>
      <c r="F185" s="105">
        <f>'Прил.№5'!G561</f>
        <v>125</v>
      </c>
      <c r="G185" s="105">
        <f>'Прил.№5'!H561</f>
        <v>125</v>
      </c>
    </row>
    <row r="186" spans="1:7" s="5" customFormat="1" ht="12.75">
      <c r="A186" s="37" t="s">
        <v>581</v>
      </c>
      <c r="B186" s="37"/>
      <c r="C186" s="16"/>
      <c r="D186" s="12" t="s">
        <v>8</v>
      </c>
      <c r="E186" s="103">
        <f aca="true" t="shared" si="22" ref="E186:G191">E187</f>
        <v>70.4</v>
      </c>
      <c r="F186" s="103">
        <f t="shared" si="22"/>
        <v>72</v>
      </c>
      <c r="G186" s="103">
        <f t="shared" si="22"/>
        <v>72</v>
      </c>
    </row>
    <row r="187" spans="1:7" ht="22.5">
      <c r="A187" s="40" t="s">
        <v>581</v>
      </c>
      <c r="B187" s="40" t="s">
        <v>472</v>
      </c>
      <c r="C187" s="17"/>
      <c r="D187" s="31" t="s">
        <v>41</v>
      </c>
      <c r="E187" s="105">
        <f t="shared" si="22"/>
        <v>70.4</v>
      </c>
      <c r="F187" s="105">
        <f t="shared" si="22"/>
        <v>72</v>
      </c>
      <c r="G187" s="105">
        <f t="shared" si="22"/>
        <v>72</v>
      </c>
    </row>
    <row r="188" spans="1:7" ht="39" customHeight="1">
      <c r="A188" s="39" t="s">
        <v>581</v>
      </c>
      <c r="B188" s="39" t="s">
        <v>132</v>
      </c>
      <c r="C188" s="9"/>
      <c r="D188" s="44" t="s">
        <v>549</v>
      </c>
      <c r="E188" s="105">
        <f t="shared" si="22"/>
        <v>70.4</v>
      </c>
      <c r="F188" s="105">
        <f t="shared" si="22"/>
        <v>72</v>
      </c>
      <c r="G188" s="105">
        <f t="shared" si="22"/>
        <v>72</v>
      </c>
    </row>
    <row r="189" spans="1:7" ht="22.5">
      <c r="A189" s="40" t="s">
        <v>581</v>
      </c>
      <c r="B189" s="39" t="s">
        <v>133</v>
      </c>
      <c r="C189" s="9"/>
      <c r="D189" s="32" t="s">
        <v>134</v>
      </c>
      <c r="E189" s="105">
        <f t="shared" si="22"/>
        <v>70.4</v>
      </c>
      <c r="F189" s="105">
        <f t="shared" si="22"/>
        <v>72</v>
      </c>
      <c r="G189" s="105">
        <f t="shared" si="22"/>
        <v>72</v>
      </c>
    </row>
    <row r="190" spans="1:7" ht="22.5">
      <c r="A190" s="40" t="s">
        <v>581</v>
      </c>
      <c r="B190" s="39" t="s">
        <v>135</v>
      </c>
      <c r="C190" s="9"/>
      <c r="D190" s="32" t="s">
        <v>409</v>
      </c>
      <c r="E190" s="105">
        <f t="shared" si="22"/>
        <v>70.4</v>
      </c>
      <c r="F190" s="105">
        <f t="shared" si="22"/>
        <v>72</v>
      </c>
      <c r="G190" s="105">
        <f t="shared" si="22"/>
        <v>72</v>
      </c>
    </row>
    <row r="191" spans="1:7" ht="78.75" customHeight="1">
      <c r="A191" s="40" t="s">
        <v>581</v>
      </c>
      <c r="B191" s="39" t="s">
        <v>136</v>
      </c>
      <c r="C191" s="9"/>
      <c r="D191" s="32" t="s">
        <v>830</v>
      </c>
      <c r="E191" s="105">
        <f>E192</f>
        <v>70.4</v>
      </c>
      <c r="F191" s="105">
        <f t="shared" si="22"/>
        <v>72</v>
      </c>
      <c r="G191" s="105">
        <f t="shared" si="22"/>
        <v>72</v>
      </c>
    </row>
    <row r="192" spans="1:7" ht="22.5">
      <c r="A192" s="39" t="s">
        <v>581</v>
      </c>
      <c r="B192" s="39" t="s">
        <v>136</v>
      </c>
      <c r="C192" s="9" t="s">
        <v>105</v>
      </c>
      <c r="D192" s="32" t="s">
        <v>598</v>
      </c>
      <c r="E192" s="105">
        <f>'Прил.№5'!F273</f>
        <v>70.4</v>
      </c>
      <c r="F192" s="105">
        <f>'Прил.№5'!G273</f>
        <v>72</v>
      </c>
      <c r="G192" s="105">
        <f>'Прил.№5'!H273</f>
        <v>72</v>
      </c>
    </row>
    <row r="193" spans="1:7" ht="12.75">
      <c r="A193" s="37" t="s">
        <v>582</v>
      </c>
      <c r="B193" s="37"/>
      <c r="C193" s="16"/>
      <c r="D193" s="12" t="s">
        <v>9</v>
      </c>
      <c r="E193" s="103">
        <f>E194</f>
        <v>3212.2000000000003</v>
      </c>
      <c r="F193" s="103">
        <f aca="true" t="shared" si="23" ref="F193:G195">F194</f>
        <v>1586.8</v>
      </c>
      <c r="G193" s="103">
        <f t="shared" si="23"/>
        <v>1502.7</v>
      </c>
    </row>
    <row r="194" spans="1:7" ht="22.5">
      <c r="A194" s="9" t="s">
        <v>582</v>
      </c>
      <c r="B194" s="39" t="s">
        <v>450</v>
      </c>
      <c r="C194" s="9"/>
      <c r="D194" s="31" t="s">
        <v>840</v>
      </c>
      <c r="E194" s="105">
        <f>E195</f>
        <v>3212.2000000000003</v>
      </c>
      <c r="F194" s="105">
        <f t="shared" si="23"/>
        <v>1586.8</v>
      </c>
      <c r="G194" s="105">
        <f t="shared" si="23"/>
        <v>1502.7</v>
      </c>
    </row>
    <row r="195" spans="1:7" ht="22.5">
      <c r="A195" s="9" t="s">
        <v>582</v>
      </c>
      <c r="B195" s="39" t="s">
        <v>451</v>
      </c>
      <c r="C195" s="9"/>
      <c r="D195" s="43" t="s">
        <v>555</v>
      </c>
      <c r="E195" s="105">
        <f>E196</f>
        <v>3212.2000000000003</v>
      </c>
      <c r="F195" s="105">
        <f t="shared" si="23"/>
        <v>1586.8</v>
      </c>
      <c r="G195" s="105">
        <f t="shared" si="23"/>
        <v>1502.7</v>
      </c>
    </row>
    <row r="196" spans="1:7" ht="12.75">
      <c r="A196" s="9" t="s">
        <v>582</v>
      </c>
      <c r="B196" s="39" t="s">
        <v>452</v>
      </c>
      <c r="C196" s="9"/>
      <c r="D196" s="32" t="s">
        <v>340</v>
      </c>
      <c r="E196" s="105">
        <f>E197+E200+E203</f>
        <v>3212.2000000000003</v>
      </c>
      <c r="F196" s="105">
        <f>F197+F200+F203</f>
        <v>1586.8</v>
      </c>
      <c r="G196" s="105">
        <f>G197+G200+G203</f>
        <v>1502.7</v>
      </c>
    </row>
    <row r="197" spans="1:7" ht="33.75">
      <c r="A197" s="9" t="s">
        <v>582</v>
      </c>
      <c r="B197" s="39" t="s">
        <v>453</v>
      </c>
      <c r="C197" s="9"/>
      <c r="D197" s="32" t="s">
        <v>454</v>
      </c>
      <c r="E197" s="105">
        <f aca="true" t="shared" si="24" ref="E197:G198">E198</f>
        <v>1609.99</v>
      </c>
      <c r="F197" s="105">
        <f t="shared" si="24"/>
        <v>1386.5</v>
      </c>
      <c r="G197" s="105">
        <f t="shared" si="24"/>
        <v>1302.4</v>
      </c>
    </row>
    <row r="198" spans="1:7" ht="45">
      <c r="A198" s="9" t="s">
        <v>582</v>
      </c>
      <c r="B198" s="39" t="s">
        <v>426</v>
      </c>
      <c r="C198" s="9"/>
      <c r="D198" s="32" t="s">
        <v>556</v>
      </c>
      <c r="E198" s="105">
        <f t="shared" si="24"/>
        <v>1609.99</v>
      </c>
      <c r="F198" s="105">
        <f t="shared" si="24"/>
        <v>1386.5</v>
      </c>
      <c r="G198" s="105">
        <f t="shared" si="24"/>
        <v>1302.4</v>
      </c>
    </row>
    <row r="199" spans="1:7" ht="22.5">
      <c r="A199" s="9" t="s">
        <v>582</v>
      </c>
      <c r="B199" s="39" t="s">
        <v>426</v>
      </c>
      <c r="C199" s="9" t="s">
        <v>105</v>
      </c>
      <c r="D199" s="32" t="s">
        <v>598</v>
      </c>
      <c r="E199" s="105">
        <f>'Прил.№5'!F280</f>
        <v>1609.99</v>
      </c>
      <c r="F199" s="105">
        <f>'Прил.№5'!G280</f>
        <v>1386.5</v>
      </c>
      <c r="G199" s="105">
        <f>'Прил.№5'!H280</f>
        <v>1302.4</v>
      </c>
    </row>
    <row r="200" spans="1:7" ht="12.75">
      <c r="A200" s="9" t="s">
        <v>582</v>
      </c>
      <c r="B200" s="39" t="s">
        <v>455</v>
      </c>
      <c r="C200" s="9"/>
      <c r="D200" s="31" t="s">
        <v>398</v>
      </c>
      <c r="E200" s="105">
        <f aca="true" t="shared" si="25" ref="E200:G201">E201</f>
        <v>460.41</v>
      </c>
      <c r="F200" s="105">
        <f t="shared" si="25"/>
        <v>200.3</v>
      </c>
      <c r="G200" s="105">
        <f t="shared" si="25"/>
        <v>200.3</v>
      </c>
    </row>
    <row r="201" spans="1:7" ht="45">
      <c r="A201" s="9" t="s">
        <v>582</v>
      </c>
      <c r="B201" s="39" t="s">
        <v>456</v>
      </c>
      <c r="C201" s="9"/>
      <c r="D201" s="32" t="s">
        <v>457</v>
      </c>
      <c r="E201" s="105">
        <f t="shared" si="25"/>
        <v>460.41</v>
      </c>
      <c r="F201" s="105">
        <f t="shared" si="25"/>
        <v>200.3</v>
      </c>
      <c r="G201" s="105">
        <f t="shared" si="25"/>
        <v>200.3</v>
      </c>
    </row>
    <row r="202" spans="1:7" ht="22.5">
      <c r="A202" s="9" t="s">
        <v>582</v>
      </c>
      <c r="B202" s="39" t="s">
        <v>456</v>
      </c>
      <c r="C202" s="9" t="s">
        <v>105</v>
      </c>
      <c r="D202" s="32" t="s">
        <v>598</v>
      </c>
      <c r="E202" s="105">
        <f>'Прил.№5'!F283</f>
        <v>460.41</v>
      </c>
      <c r="F202" s="105">
        <f>'Прил.№5'!G283</f>
        <v>200.3</v>
      </c>
      <c r="G202" s="105">
        <f>'Прил.№5'!H283</f>
        <v>200.3</v>
      </c>
    </row>
    <row r="203" spans="1:7" ht="22.5">
      <c r="A203" s="9" t="s">
        <v>582</v>
      </c>
      <c r="B203" s="39" t="s">
        <v>901</v>
      </c>
      <c r="C203" s="9"/>
      <c r="D203" s="31" t="s">
        <v>409</v>
      </c>
      <c r="E203" s="105">
        <f aca="true" t="shared" si="26" ref="E203:G204">E204</f>
        <v>1141.8000000000002</v>
      </c>
      <c r="F203" s="105">
        <f t="shared" si="26"/>
        <v>0</v>
      </c>
      <c r="G203" s="105">
        <f t="shared" si="26"/>
        <v>0</v>
      </c>
    </row>
    <row r="204" spans="1:7" ht="33.75">
      <c r="A204" s="9" t="s">
        <v>582</v>
      </c>
      <c r="B204" s="39" t="s">
        <v>902</v>
      </c>
      <c r="C204" s="9"/>
      <c r="D204" s="32" t="s">
        <v>903</v>
      </c>
      <c r="E204" s="105">
        <f t="shared" si="26"/>
        <v>1141.8000000000002</v>
      </c>
      <c r="F204" s="105">
        <f t="shared" si="26"/>
        <v>0</v>
      </c>
      <c r="G204" s="105">
        <f t="shared" si="26"/>
        <v>0</v>
      </c>
    </row>
    <row r="205" spans="1:7" ht="22.5">
      <c r="A205" s="9" t="s">
        <v>582</v>
      </c>
      <c r="B205" s="39" t="s">
        <v>902</v>
      </c>
      <c r="C205" s="9" t="s">
        <v>105</v>
      </c>
      <c r="D205" s="32" t="s">
        <v>598</v>
      </c>
      <c r="E205" s="105">
        <f>'Прил.№5'!F286</f>
        <v>1141.8000000000002</v>
      </c>
      <c r="F205" s="105">
        <f>'Прил.№5'!G286</f>
        <v>0</v>
      </c>
      <c r="G205" s="105">
        <f>'Прил.№5'!H286</f>
        <v>0</v>
      </c>
    </row>
    <row r="206" spans="1:7" s="8" customFormat="1" ht="12.75">
      <c r="A206" s="37" t="s">
        <v>85</v>
      </c>
      <c r="B206" s="37"/>
      <c r="C206" s="16"/>
      <c r="D206" s="61" t="s">
        <v>86</v>
      </c>
      <c r="E206" s="103">
        <f>E207</f>
        <v>17587.890000000003</v>
      </c>
      <c r="F206" s="103">
        <f>F207</f>
        <v>18733.6</v>
      </c>
      <c r="G206" s="103">
        <f>G207</f>
        <v>19778.8</v>
      </c>
    </row>
    <row r="207" spans="1:7" ht="22.5">
      <c r="A207" s="9" t="s">
        <v>85</v>
      </c>
      <c r="B207" s="39" t="s">
        <v>450</v>
      </c>
      <c r="C207" s="9"/>
      <c r="D207" s="31" t="s">
        <v>840</v>
      </c>
      <c r="E207" s="105">
        <f>E208+E218</f>
        <v>17587.890000000003</v>
      </c>
      <c r="F207" s="105">
        <f>F208+F218</f>
        <v>18733.6</v>
      </c>
      <c r="G207" s="105">
        <f>G208+G218</f>
        <v>19778.8</v>
      </c>
    </row>
    <row r="208" spans="1:7" ht="33.75">
      <c r="A208" s="9" t="s">
        <v>85</v>
      </c>
      <c r="B208" s="39" t="s">
        <v>458</v>
      </c>
      <c r="C208" s="9"/>
      <c r="D208" s="43" t="s">
        <v>557</v>
      </c>
      <c r="E208" s="105">
        <f>E209</f>
        <v>16882.475000000002</v>
      </c>
      <c r="F208" s="105">
        <f>F209</f>
        <v>18733.6</v>
      </c>
      <c r="G208" s="105">
        <f>G209</f>
        <v>19778.8</v>
      </c>
    </row>
    <row r="209" spans="1:7" ht="12.75">
      <c r="A209" s="9" t="s">
        <v>85</v>
      </c>
      <c r="B209" s="39" t="s">
        <v>459</v>
      </c>
      <c r="C209" s="9"/>
      <c r="D209" s="31" t="s">
        <v>339</v>
      </c>
      <c r="E209" s="105">
        <f>E210+E215+E213</f>
        <v>16882.475000000002</v>
      </c>
      <c r="F209" s="105">
        <f>F210+F215+F213</f>
        <v>18733.6</v>
      </c>
      <c r="G209" s="105">
        <f>G210+G215+G213</f>
        <v>19778.8</v>
      </c>
    </row>
    <row r="210" spans="1:7" ht="12.75">
      <c r="A210" s="9" t="s">
        <v>85</v>
      </c>
      <c r="B210" s="39" t="s">
        <v>460</v>
      </c>
      <c r="C210" s="9"/>
      <c r="D210" s="31" t="s">
        <v>398</v>
      </c>
      <c r="E210" s="105">
        <f aca="true" t="shared" si="27" ref="E210:G211">E211</f>
        <v>1482.172</v>
      </c>
      <c r="F210" s="105">
        <f t="shared" si="27"/>
        <v>1481.4</v>
      </c>
      <c r="G210" s="105">
        <f t="shared" si="27"/>
        <v>1595.6</v>
      </c>
    </row>
    <row r="211" spans="1:7" ht="33.75">
      <c r="A211" s="9" t="s">
        <v>85</v>
      </c>
      <c r="B211" s="39" t="s">
        <v>461</v>
      </c>
      <c r="C211" s="9"/>
      <c r="D211" s="31" t="s">
        <v>559</v>
      </c>
      <c r="E211" s="105">
        <f t="shared" si="27"/>
        <v>1482.172</v>
      </c>
      <c r="F211" s="105">
        <f t="shared" si="27"/>
        <v>1481.4</v>
      </c>
      <c r="G211" s="105">
        <f t="shared" si="27"/>
        <v>1595.6</v>
      </c>
    </row>
    <row r="212" spans="1:7" ht="22.5">
      <c r="A212" s="9" t="s">
        <v>85</v>
      </c>
      <c r="B212" s="39" t="s">
        <v>461</v>
      </c>
      <c r="C212" s="9" t="s">
        <v>105</v>
      </c>
      <c r="D212" s="32" t="s">
        <v>598</v>
      </c>
      <c r="E212" s="108">
        <f>'Прил.№5'!F110</f>
        <v>1482.172</v>
      </c>
      <c r="F212" s="108">
        <f>'Прил.№5'!G110</f>
        <v>1481.4</v>
      </c>
      <c r="G212" s="108">
        <f>'Прил.№5'!H110</f>
        <v>1595.6</v>
      </c>
    </row>
    <row r="213" spans="1:7" ht="45">
      <c r="A213" s="9" t="s">
        <v>85</v>
      </c>
      <c r="B213" s="39" t="s">
        <v>593</v>
      </c>
      <c r="C213" s="9"/>
      <c r="D213" s="31" t="s">
        <v>37</v>
      </c>
      <c r="E213" s="108">
        <f>E214</f>
        <v>3138.203</v>
      </c>
      <c r="F213" s="108">
        <f>F214</f>
        <v>4413.8</v>
      </c>
      <c r="G213" s="108">
        <f>G214</f>
        <v>4754.2</v>
      </c>
    </row>
    <row r="214" spans="1:7" ht="22.5">
      <c r="A214" s="9" t="s">
        <v>85</v>
      </c>
      <c r="B214" s="39" t="s">
        <v>593</v>
      </c>
      <c r="C214" s="9" t="s">
        <v>105</v>
      </c>
      <c r="D214" s="32" t="s">
        <v>598</v>
      </c>
      <c r="E214" s="108">
        <f>'Прил.№5'!F112</f>
        <v>3138.203</v>
      </c>
      <c r="F214" s="108">
        <f>'Прил.№5'!G112</f>
        <v>4413.8</v>
      </c>
      <c r="G214" s="108">
        <f>'Прил.№5'!H112</f>
        <v>4754.2</v>
      </c>
    </row>
    <row r="215" spans="1:7" ht="22.5">
      <c r="A215" s="9" t="s">
        <v>85</v>
      </c>
      <c r="B215" s="39" t="s">
        <v>462</v>
      </c>
      <c r="C215" s="9"/>
      <c r="D215" s="31" t="s">
        <v>409</v>
      </c>
      <c r="E215" s="108">
        <f aca="true" t="shared" si="28" ref="E215:G216">E216</f>
        <v>12262.1</v>
      </c>
      <c r="F215" s="108">
        <f t="shared" si="28"/>
        <v>12838.4</v>
      </c>
      <c r="G215" s="108">
        <f t="shared" si="28"/>
        <v>13429</v>
      </c>
    </row>
    <row r="216" spans="1:7" ht="22.5">
      <c r="A216" s="9" t="s">
        <v>85</v>
      </c>
      <c r="B216" s="39" t="s">
        <v>137</v>
      </c>
      <c r="C216" s="9"/>
      <c r="D216" s="31" t="s">
        <v>138</v>
      </c>
      <c r="E216" s="108">
        <f t="shared" si="28"/>
        <v>12262.1</v>
      </c>
      <c r="F216" s="108">
        <f t="shared" si="28"/>
        <v>12838.4</v>
      </c>
      <c r="G216" s="108">
        <f t="shared" si="28"/>
        <v>13429</v>
      </c>
    </row>
    <row r="217" spans="1:7" ht="22.5">
      <c r="A217" s="9" t="s">
        <v>85</v>
      </c>
      <c r="B217" s="39" t="s">
        <v>137</v>
      </c>
      <c r="C217" s="9" t="s">
        <v>105</v>
      </c>
      <c r="D217" s="32" t="s">
        <v>598</v>
      </c>
      <c r="E217" s="108">
        <f>'Прил.№5'!F115</f>
        <v>12262.1</v>
      </c>
      <c r="F217" s="108">
        <f>'Прил.№5'!G115</f>
        <v>12838.4</v>
      </c>
      <c r="G217" s="108">
        <f>'Прил.№5'!H115</f>
        <v>13429</v>
      </c>
    </row>
    <row r="218" spans="1:7" ht="33.75">
      <c r="A218" s="9" t="s">
        <v>85</v>
      </c>
      <c r="B218" s="39" t="s">
        <v>931</v>
      </c>
      <c r="C218" s="9"/>
      <c r="D218" s="31" t="s">
        <v>932</v>
      </c>
      <c r="E218" s="108">
        <f>E219+E222+E224</f>
        <v>705.415</v>
      </c>
      <c r="F218" s="108">
        <f>F219+F222+F224</f>
        <v>0</v>
      </c>
      <c r="G218" s="108">
        <f>G219+G222+G224</f>
        <v>0</v>
      </c>
    </row>
    <row r="219" spans="1:7" ht="12.75">
      <c r="A219" s="9" t="s">
        <v>85</v>
      </c>
      <c r="B219" s="39" t="s">
        <v>933</v>
      </c>
      <c r="C219" s="9"/>
      <c r="D219" s="31" t="s">
        <v>398</v>
      </c>
      <c r="E219" s="181">
        <f aca="true" t="shared" si="29" ref="E219:G220">E220</f>
        <v>0.014999999999986358</v>
      </c>
      <c r="F219" s="108">
        <f t="shared" si="29"/>
        <v>0</v>
      </c>
      <c r="G219" s="108">
        <f t="shared" si="29"/>
        <v>0</v>
      </c>
    </row>
    <row r="220" spans="1:7" ht="12.75">
      <c r="A220" s="9" t="s">
        <v>85</v>
      </c>
      <c r="B220" s="39" t="s">
        <v>934</v>
      </c>
      <c r="C220" s="9"/>
      <c r="D220" s="31" t="s">
        <v>935</v>
      </c>
      <c r="E220" s="181">
        <f t="shared" si="29"/>
        <v>0.014999999999986358</v>
      </c>
      <c r="F220" s="108">
        <f t="shared" si="29"/>
        <v>0</v>
      </c>
      <c r="G220" s="108">
        <f t="shared" si="29"/>
        <v>0</v>
      </c>
    </row>
    <row r="221" spans="1:7" ht="22.5">
      <c r="A221" s="9" t="s">
        <v>85</v>
      </c>
      <c r="B221" s="39" t="s">
        <v>934</v>
      </c>
      <c r="C221" s="9" t="s">
        <v>105</v>
      </c>
      <c r="D221" s="32" t="s">
        <v>598</v>
      </c>
      <c r="E221" s="181">
        <f>'Прил.№5'!F119</f>
        <v>0.014999999999986358</v>
      </c>
      <c r="F221" s="108">
        <f>'Прил.№5'!G119</f>
        <v>0</v>
      </c>
      <c r="G221" s="108">
        <f>'Прил.№5'!H119</f>
        <v>0</v>
      </c>
    </row>
    <row r="222" spans="1:7" ht="33.75">
      <c r="A222" s="9" t="s">
        <v>85</v>
      </c>
      <c r="B222" s="39" t="s">
        <v>954</v>
      </c>
      <c r="C222" s="9"/>
      <c r="D222" s="31" t="s">
        <v>955</v>
      </c>
      <c r="E222" s="108">
        <f>E223</f>
        <v>190</v>
      </c>
      <c r="F222" s="108">
        <f>F223</f>
        <v>0</v>
      </c>
      <c r="G222" s="108">
        <f>G223</f>
        <v>0</v>
      </c>
    </row>
    <row r="223" spans="1:7" ht="22.5">
      <c r="A223" s="9" t="s">
        <v>85</v>
      </c>
      <c r="B223" s="39" t="s">
        <v>954</v>
      </c>
      <c r="C223" s="9" t="s">
        <v>105</v>
      </c>
      <c r="D223" s="32" t="s">
        <v>598</v>
      </c>
      <c r="E223" s="108">
        <f>'Прил.№5'!F121</f>
        <v>190</v>
      </c>
      <c r="F223" s="108">
        <v>0</v>
      </c>
      <c r="G223" s="108">
        <v>0</v>
      </c>
    </row>
    <row r="224" spans="1:7" ht="33.75">
      <c r="A224" s="9" t="s">
        <v>85</v>
      </c>
      <c r="B224" s="39" t="s">
        <v>956</v>
      </c>
      <c r="C224" s="9"/>
      <c r="D224" s="31" t="s">
        <v>957</v>
      </c>
      <c r="E224" s="108">
        <f>E225</f>
        <v>515.4</v>
      </c>
      <c r="F224" s="108">
        <f>F225</f>
        <v>0</v>
      </c>
      <c r="G224" s="108">
        <f>G225</f>
        <v>0</v>
      </c>
    </row>
    <row r="225" spans="1:7" ht="22.5">
      <c r="A225" s="9" t="s">
        <v>85</v>
      </c>
      <c r="B225" s="39" t="s">
        <v>956</v>
      </c>
      <c r="C225" s="9" t="s">
        <v>105</v>
      </c>
      <c r="D225" s="32" t="s">
        <v>598</v>
      </c>
      <c r="E225" s="108">
        <f>'Прил.№5'!F123</f>
        <v>515.4</v>
      </c>
      <c r="F225" s="108">
        <v>0</v>
      </c>
      <c r="G225" s="108">
        <v>0</v>
      </c>
    </row>
    <row r="226" spans="1:7" ht="12.75">
      <c r="A226" s="37" t="s">
        <v>71</v>
      </c>
      <c r="B226" s="37"/>
      <c r="C226" s="16"/>
      <c r="D226" s="12" t="s">
        <v>10</v>
      </c>
      <c r="E226" s="103">
        <f>E227+E239</f>
        <v>30</v>
      </c>
      <c r="F226" s="103">
        <f>F227+F239</f>
        <v>30</v>
      </c>
      <c r="G226" s="103">
        <f>G227+G239</f>
        <v>30</v>
      </c>
    </row>
    <row r="227" spans="1:7" s="5" customFormat="1" ht="0.75" customHeight="1">
      <c r="A227" s="9" t="s">
        <v>71</v>
      </c>
      <c r="B227" s="39" t="s">
        <v>298</v>
      </c>
      <c r="C227" s="9"/>
      <c r="D227" s="45" t="s">
        <v>548</v>
      </c>
      <c r="E227" s="105">
        <f>E228</f>
        <v>0</v>
      </c>
      <c r="F227" s="105">
        <f>F228</f>
        <v>0</v>
      </c>
      <c r="G227" s="105">
        <f>G228</f>
        <v>0</v>
      </c>
    </row>
    <row r="228" spans="1:7" ht="12.75" hidden="1">
      <c r="A228" s="9" t="s">
        <v>71</v>
      </c>
      <c r="B228" s="39" t="s">
        <v>299</v>
      </c>
      <c r="C228" s="9"/>
      <c r="D228" s="46" t="s">
        <v>184</v>
      </c>
      <c r="E228" s="106">
        <f>E229+E234</f>
        <v>0</v>
      </c>
      <c r="F228" s="106">
        <f>F229+F234</f>
        <v>0</v>
      </c>
      <c r="G228" s="106">
        <f>G229+G234</f>
        <v>0</v>
      </c>
    </row>
    <row r="229" spans="1:7" ht="22.5" hidden="1">
      <c r="A229" s="9" t="s">
        <v>71</v>
      </c>
      <c r="B229" s="39" t="s">
        <v>300</v>
      </c>
      <c r="C229" s="9"/>
      <c r="D229" s="32" t="s">
        <v>369</v>
      </c>
      <c r="E229" s="106">
        <f>E230</f>
        <v>0</v>
      </c>
      <c r="F229" s="106">
        <f aca="true" t="shared" si="30" ref="F229:G232">F230</f>
        <v>0</v>
      </c>
      <c r="G229" s="106">
        <f t="shared" si="30"/>
        <v>0</v>
      </c>
    </row>
    <row r="230" spans="1:7" ht="12.75" hidden="1">
      <c r="A230" s="9" t="s">
        <v>71</v>
      </c>
      <c r="B230" s="39" t="s">
        <v>301</v>
      </c>
      <c r="C230" s="9"/>
      <c r="D230" s="31" t="s">
        <v>398</v>
      </c>
      <c r="E230" s="106">
        <f>E231</f>
        <v>0</v>
      </c>
      <c r="F230" s="106">
        <f t="shared" si="30"/>
        <v>0</v>
      </c>
      <c r="G230" s="106">
        <f t="shared" si="30"/>
        <v>0</v>
      </c>
    </row>
    <row r="231" spans="1:7" ht="33.75" hidden="1">
      <c r="A231" s="9" t="s">
        <v>71</v>
      </c>
      <c r="B231" s="39" t="s">
        <v>302</v>
      </c>
      <c r="C231" s="9"/>
      <c r="D231" s="32" t="s">
        <v>518</v>
      </c>
      <c r="E231" s="106">
        <f>E232</f>
        <v>0</v>
      </c>
      <c r="F231" s="106">
        <f t="shared" si="30"/>
        <v>0</v>
      </c>
      <c r="G231" s="106">
        <f t="shared" si="30"/>
        <v>0</v>
      </c>
    </row>
    <row r="232" spans="1:7" ht="12.75" hidden="1">
      <c r="A232" s="9" t="s">
        <v>71</v>
      </c>
      <c r="B232" s="39" t="s">
        <v>303</v>
      </c>
      <c r="C232" s="9"/>
      <c r="D232" s="32" t="s">
        <v>304</v>
      </c>
      <c r="E232" s="106">
        <f>E233</f>
        <v>0</v>
      </c>
      <c r="F232" s="106">
        <f t="shared" si="30"/>
        <v>0</v>
      </c>
      <c r="G232" s="106">
        <f t="shared" si="30"/>
        <v>0</v>
      </c>
    </row>
    <row r="233" spans="1:7" ht="22.5" hidden="1">
      <c r="A233" s="9" t="s">
        <v>71</v>
      </c>
      <c r="B233" s="39" t="s">
        <v>303</v>
      </c>
      <c r="C233" s="9" t="s">
        <v>105</v>
      </c>
      <c r="D233" s="32" t="s">
        <v>598</v>
      </c>
      <c r="E233" s="106">
        <f>'Прил.№5'!F294</f>
        <v>0</v>
      </c>
      <c r="F233" s="106">
        <f>'Прил.№5'!G294</f>
        <v>0</v>
      </c>
      <c r="G233" s="106">
        <f>'Прил.№5'!H294</f>
        <v>0</v>
      </c>
    </row>
    <row r="234" spans="1:7" ht="22.5" hidden="1">
      <c r="A234" s="9" t="s">
        <v>71</v>
      </c>
      <c r="B234" s="39" t="s">
        <v>305</v>
      </c>
      <c r="C234" s="9"/>
      <c r="D234" s="32" t="s">
        <v>370</v>
      </c>
      <c r="E234" s="106">
        <f>E235</f>
        <v>0</v>
      </c>
      <c r="F234" s="106">
        <f aca="true" t="shared" si="31" ref="F234:G237">F235</f>
        <v>0</v>
      </c>
      <c r="G234" s="106">
        <f t="shared" si="31"/>
        <v>0</v>
      </c>
    </row>
    <row r="235" spans="1:7" ht="12.75" hidden="1">
      <c r="A235" s="9" t="s">
        <v>71</v>
      </c>
      <c r="B235" s="39" t="s">
        <v>306</v>
      </c>
      <c r="C235" s="9"/>
      <c r="D235" s="31" t="s">
        <v>398</v>
      </c>
      <c r="E235" s="105">
        <f>E236</f>
        <v>0</v>
      </c>
      <c r="F235" s="105">
        <f t="shared" si="31"/>
        <v>0</v>
      </c>
      <c r="G235" s="105">
        <f t="shared" si="31"/>
        <v>0</v>
      </c>
    </row>
    <row r="236" spans="1:7" ht="22.5" hidden="1">
      <c r="A236" s="9" t="s">
        <v>71</v>
      </c>
      <c r="B236" s="39" t="s">
        <v>307</v>
      </c>
      <c r="C236" s="9"/>
      <c r="D236" s="32" t="s">
        <v>253</v>
      </c>
      <c r="E236" s="105">
        <f>E237</f>
        <v>0</v>
      </c>
      <c r="F236" s="105">
        <f t="shared" si="31"/>
        <v>0</v>
      </c>
      <c r="G236" s="105">
        <f t="shared" si="31"/>
        <v>0</v>
      </c>
    </row>
    <row r="237" spans="1:7" ht="12.75" hidden="1">
      <c r="A237" s="9" t="s">
        <v>71</v>
      </c>
      <c r="B237" s="39" t="s">
        <v>308</v>
      </c>
      <c r="C237" s="9"/>
      <c r="D237" s="32" t="s">
        <v>304</v>
      </c>
      <c r="E237" s="105">
        <f>E238</f>
        <v>0</v>
      </c>
      <c r="F237" s="105">
        <f t="shared" si="31"/>
        <v>0</v>
      </c>
      <c r="G237" s="105">
        <f t="shared" si="31"/>
        <v>0</v>
      </c>
    </row>
    <row r="238" spans="1:7" ht="22.5" hidden="1">
      <c r="A238" s="9" t="s">
        <v>71</v>
      </c>
      <c r="B238" s="39" t="s">
        <v>308</v>
      </c>
      <c r="C238" s="9" t="s">
        <v>105</v>
      </c>
      <c r="D238" s="32" t="s">
        <v>598</v>
      </c>
      <c r="E238" s="105">
        <f>'Прил.№5'!F299</f>
        <v>0</v>
      </c>
      <c r="F238" s="105">
        <f>'Прил.№5'!G299</f>
        <v>0</v>
      </c>
      <c r="G238" s="105">
        <f>'Прил.№5'!H299</f>
        <v>0</v>
      </c>
    </row>
    <row r="239" spans="1:7" ht="22.5">
      <c r="A239" s="9" t="s">
        <v>71</v>
      </c>
      <c r="B239" s="39" t="s">
        <v>478</v>
      </c>
      <c r="C239" s="9"/>
      <c r="D239" s="32" t="s">
        <v>42</v>
      </c>
      <c r="E239" s="105">
        <f>E240</f>
        <v>30</v>
      </c>
      <c r="F239" s="105">
        <f>F240</f>
        <v>30</v>
      </c>
      <c r="G239" s="105">
        <f>G240</f>
        <v>30</v>
      </c>
    </row>
    <row r="240" spans="1:7" ht="12.75">
      <c r="A240" s="9" t="s">
        <v>71</v>
      </c>
      <c r="B240" s="40" t="s">
        <v>324</v>
      </c>
      <c r="C240" s="17"/>
      <c r="D240" s="31" t="s">
        <v>180</v>
      </c>
      <c r="E240" s="105">
        <f>E241+E248</f>
        <v>30</v>
      </c>
      <c r="F240" s="105">
        <f>F241+F248</f>
        <v>30</v>
      </c>
      <c r="G240" s="105">
        <f>G241+G248</f>
        <v>30</v>
      </c>
    </row>
    <row r="241" spans="1:7" ht="22.5">
      <c r="A241" s="9" t="s">
        <v>71</v>
      </c>
      <c r="B241" s="40" t="s">
        <v>325</v>
      </c>
      <c r="C241" s="17"/>
      <c r="D241" s="32" t="s">
        <v>334</v>
      </c>
      <c r="E241" s="105">
        <f>E242</f>
        <v>15</v>
      </c>
      <c r="F241" s="105">
        <f>F242</f>
        <v>15</v>
      </c>
      <c r="G241" s="105">
        <f>G242</f>
        <v>15</v>
      </c>
    </row>
    <row r="242" spans="1:7" ht="12.75">
      <c r="A242" s="9" t="s">
        <v>71</v>
      </c>
      <c r="B242" s="40" t="s">
        <v>326</v>
      </c>
      <c r="C242" s="17"/>
      <c r="D242" s="31" t="s">
        <v>398</v>
      </c>
      <c r="E242" s="105">
        <f>E243+E245</f>
        <v>15</v>
      </c>
      <c r="F242" s="105">
        <f>F243+F245</f>
        <v>15</v>
      </c>
      <c r="G242" s="105">
        <f>G243+G245</f>
        <v>15</v>
      </c>
    </row>
    <row r="243" spans="1:7" ht="12.75">
      <c r="A243" s="9" t="s">
        <v>71</v>
      </c>
      <c r="B243" s="40" t="s">
        <v>327</v>
      </c>
      <c r="C243" s="17"/>
      <c r="D243" s="32" t="s">
        <v>335</v>
      </c>
      <c r="E243" s="105">
        <f>E244</f>
        <v>15</v>
      </c>
      <c r="F243" s="105">
        <f>F244</f>
        <v>15</v>
      </c>
      <c r="G243" s="105">
        <f>G244</f>
        <v>15</v>
      </c>
    </row>
    <row r="244" spans="1:7" ht="22.5">
      <c r="A244" s="9" t="s">
        <v>71</v>
      </c>
      <c r="B244" s="40" t="s">
        <v>327</v>
      </c>
      <c r="C244" s="9" t="s">
        <v>105</v>
      </c>
      <c r="D244" s="32" t="s">
        <v>598</v>
      </c>
      <c r="E244" s="105">
        <f>'Прил.№5'!F366</f>
        <v>15</v>
      </c>
      <c r="F244" s="105">
        <f>'Прил.№5'!G366</f>
        <v>15</v>
      </c>
      <c r="G244" s="105">
        <f>'Прил.№5'!H366</f>
        <v>15</v>
      </c>
    </row>
    <row r="245" spans="1:7" ht="0.75" customHeight="1">
      <c r="A245" s="9" t="s">
        <v>71</v>
      </c>
      <c r="B245" s="40" t="s">
        <v>328</v>
      </c>
      <c r="C245" s="17"/>
      <c r="D245" s="32" t="s">
        <v>336</v>
      </c>
      <c r="E245" s="105">
        <f aca="true" t="shared" si="32" ref="E245:G246">E246</f>
        <v>0</v>
      </c>
      <c r="F245" s="105">
        <f t="shared" si="32"/>
        <v>0</v>
      </c>
      <c r="G245" s="105">
        <f t="shared" si="32"/>
        <v>0</v>
      </c>
    </row>
    <row r="246" spans="1:7" ht="12.75" hidden="1">
      <c r="A246" s="9" t="s">
        <v>71</v>
      </c>
      <c r="B246" s="40" t="s">
        <v>329</v>
      </c>
      <c r="C246" s="17"/>
      <c r="D246" s="32" t="s">
        <v>304</v>
      </c>
      <c r="E246" s="105">
        <f t="shared" si="32"/>
        <v>0</v>
      </c>
      <c r="F246" s="105">
        <f t="shared" si="32"/>
        <v>0</v>
      </c>
      <c r="G246" s="105">
        <f t="shared" si="32"/>
        <v>0</v>
      </c>
    </row>
    <row r="247" spans="1:7" ht="22.5" hidden="1">
      <c r="A247" s="9" t="s">
        <v>71</v>
      </c>
      <c r="B247" s="40" t="s">
        <v>329</v>
      </c>
      <c r="C247" s="9" t="s">
        <v>105</v>
      </c>
      <c r="D247" s="32" t="s">
        <v>598</v>
      </c>
      <c r="E247" s="105">
        <f>'Прил.№5'!F369</f>
        <v>0</v>
      </c>
      <c r="F247" s="105">
        <f>'Прил.№5'!G369</f>
        <v>0</v>
      </c>
      <c r="G247" s="105">
        <f>'Прил.№5'!H369</f>
        <v>0</v>
      </c>
    </row>
    <row r="248" spans="1:7" ht="22.5">
      <c r="A248" s="9" t="s">
        <v>71</v>
      </c>
      <c r="B248" s="40" t="s">
        <v>261</v>
      </c>
      <c r="C248" s="17"/>
      <c r="D248" s="32" t="s">
        <v>337</v>
      </c>
      <c r="E248" s="105">
        <f>E249</f>
        <v>15</v>
      </c>
      <c r="F248" s="105">
        <f aca="true" t="shared" si="33" ref="F248:G250">F249</f>
        <v>15</v>
      </c>
      <c r="G248" s="105">
        <f t="shared" si="33"/>
        <v>15</v>
      </c>
    </row>
    <row r="249" spans="1:7" ht="12.75">
      <c r="A249" s="9" t="s">
        <v>71</v>
      </c>
      <c r="B249" s="40" t="s">
        <v>262</v>
      </c>
      <c r="C249" s="17"/>
      <c r="D249" s="31" t="s">
        <v>398</v>
      </c>
      <c r="E249" s="105">
        <f>E250</f>
        <v>15</v>
      </c>
      <c r="F249" s="105">
        <f t="shared" si="33"/>
        <v>15</v>
      </c>
      <c r="G249" s="105">
        <f t="shared" si="33"/>
        <v>15</v>
      </c>
    </row>
    <row r="250" spans="1:7" ht="12.75">
      <c r="A250" s="9" t="s">
        <v>71</v>
      </c>
      <c r="B250" s="40" t="s">
        <v>599</v>
      </c>
      <c r="C250" s="17"/>
      <c r="D250" s="32" t="s">
        <v>375</v>
      </c>
      <c r="E250" s="105">
        <f>E251</f>
        <v>15</v>
      </c>
      <c r="F250" s="105">
        <f t="shared" si="33"/>
        <v>15</v>
      </c>
      <c r="G250" s="105">
        <f t="shared" si="33"/>
        <v>15</v>
      </c>
    </row>
    <row r="251" spans="1:7" ht="22.5">
      <c r="A251" s="9" t="s">
        <v>71</v>
      </c>
      <c r="B251" s="40" t="s">
        <v>599</v>
      </c>
      <c r="C251" s="9" t="s">
        <v>105</v>
      </c>
      <c r="D251" s="32" t="s">
        <v>598</v>
      </c>
      <c r="E251" s="105">
        <f>'Прил.№5'!F373</f>
        <v>15</v>
      </c>
      <c r="F251" s="105">
        <f>'Прил.№5'!G373</f>
        <v>15</v>
      </c>
      <c r="G251" s="105">
        <f>'Прил.№5'!H373</f>
        <v>15</v>
      </c>
    </row>
    <row r="252" spans="1:7" ht="12.75">
      <c r="A252" s="16" t="s">
        <v>818</v>
      </c>
      <c r="B252" s="37"/>
      <c r="C252" s="16"/>
      <c r="D252" s="33" t="s">
        <v>819</v>
      </c>
      <c r="E252" s="103">
        <f>E253+E272</f>
        <v>9379.52</v>
      </c>
      <c r="F252" s="103">
        <f>F253+F272</f>
        <v>0</v>
      </c>
      <c r="G252" s="103">
        <f>G253+G272</f>
        <v>0</v>
      </c>
    </row>
    <row r="253" spans="1:7" ht="12.75">
      <c r="A253" s="16" t="s">
        <v>820</v>
      </c>
      <c r="B253" s="37"/>
      <c r="C253" s="16"/>
      <c r="D253" s="33" t="s">
        <v>821</v>
      </c>
      <c r="E253" s="103">
        <f>E254+E260</f>
        <v>9299.52</v>
      </c>
      <c r="F253" s="103">
        <f>F254+F260</f>
        <v>0</v>
      </c>
      <c r="G253" s="103">
        <f>G254+G260</f>
        <v>0</v>
      </c>
    </row>
    <row r="254" spans="1:7" ht="33.75">
      <c r="A254" s="9" t="s">
        <v>820</v>
      </c>
      <c r="B254" s="39" t="s">
        <v>172</v>
      </c>
      <c r="C254" s="6"/>
      <c r="D254" s="32" t="s">
        <v>48</v>
      </c>
      <c r="E254" s="105">
        <f>E255</f>
        <v>3000</v>
      </c>
      <c r="F254" s="105">
        <f aca="true" t="shared" si="34" ref="F254:G258">F255</f>
        <v>0</v>
      </c>
      <c r="G254" s="105">
        <f t="shared" si="34"/>
        <v>0</v>
      </c>
    </row>
    <row r="255" spans="1:7" ht="22.5">
      <c r="A255" s="9" t="s">
        <v>820</v>
      </c>
      <c r="B255" s="39" t="s">
        <v>822</v>
      </c>
      <c r="C255" s="6"/>
      <c r="D255" s="32" t="s">
        <v>823</v>
      </c>
      <c r="E255" s="105">
        <f>E256</f>
        <v>3000</v>
      </c>
      <c r="F255" s="105">
        <f t="shared" si="34"/>
        <v>0</v>
      </c>
      <c r="G255" s="105">
        <f t="shared" si="34"/>
        <v>0</v>
      </c>
    </row>
    <row r="256" spans="1:7" ht="22.5">
      <c r="A256" s="9" t="s">
        <v>820</v>
      </c>
      <c r="B256" s="39" t="s">
        <v>824</v>
      </c>
      <c r="C256" s="6"/>
      <c r="D256" s="32" t="s">
        <v>825</v>
      </c>
      <c r="E256" s="105">
        <f>E257</f>
        <v>3000</v>
      </c>
      <c r="F256" s="105">
        <f t="shared" si="34"/>
        <v>0</v>
      </c>
      <c r="G256" s="105">
        <f t="shared" si="34"/>
        <v>0</v>
      </c>
    </row>
    <row r="257" spans="1:7" ht="12.75">
      <c r="A257" s="9" t="s">
        <v>820</v>
      </c>
      <c r="B257" s="39" t="s">
        <v>826</v>
      </c>
      <c r="C257" s="6"/>
      <c r="D257" s="31" t="s">
        <v>398</v>
      </c>
      <c r="E257" s="105">
        <f>E258</f>
        <v>3000</v>
      </c>
      <c r="F257" s="105">
        <f t="shared" si="34"/>
        <v>0</v>
      </c>
      <c r="G257" s="105">
        <f t="shared" si="34"/>
        <v>0</v>
      </c>
    </row>
    <row r="258" spans="1:7" ht="22.5">
      <c r="A258" s="9" t="s">
        <v>820</v>
      </c>
      <c r="B258" s="146">
        <v>1320120020</v>
      </c>
      <c r="C258" s="73"/>
      <c r="D258" s="147" t="s">
        <v>827</v>
      </c>
      <c r="E258" s="105">
        <f>E259</f>
        <v>3000</v>
      </c>
      <c r="F258" s="105">
        <f t="shared" si="34"/>
        <v>0</v>
      </c>
      <c r="G258" s="105">
        <f t="shared" si="34"/>
        <v>0</v>
      </c>
    </row>
    <row r="259" spans="1:7" ht="12.75">
      <c r="A259" s="9" t="s">
        <v>820</v>
      </c>
      <c r="B259" s="146">
        <v>1320120020</v>
      </c>
      <c r="C259" s="73">
        <v>500</v>
      </c>
      <c r="D259" s="147" t="s">
        <v>828</v>
      </c>
      <c r="E259" s="105">
        <f>'Прил.№5'!F719</f>
        <v>3000</v>
      </c>
      <c r="F259" s="105">
        <f>'Прил.№5'!G719</f>
        <v>0</v>
      </c>
      <c r="G259" s="105">
        <f>'Прил.№5'!H719</f>
        <v>0</v>
      </c>
    </row>
    <row r="260" spans="1:7" ht="22.5">
      <c r="A260" s="9" t="s">
        <v>820</v>
      </c>
      <c r="B260" s="39" t="s">
        <v>849</v>
      </c>
      <c r="C260" s="9"/>
      <c r="D260" s="31" t="s">
        <v>850</v>
      </c>
      <c r="E260" s="105">
        <f>E261</f>
        <v>6299.52</v>
      </c>
      <c r="F260" s="105">
        <f aca="true" t="shared" si="35" ref="F260:G264">F261</f>
        <v>0</v>
      </c>
      <c r="G260" s="105">
        <f t="shared" si="35"/>
        <v>0</v>
      </c>
    </row>
    <row r="261" spans="1:7" ht="33.75">
      <c r="A261" s="9" t="s">
        <v>820</v>
      </c>
      <c r="B261" s="39" t="s">
        <v>851</v>
      </c>
      <c r="C261" s="9"/>
      <c r="D261" s="43" t="s">
        <v>852</v>
      </c>
      <c r="E261" s="105">
        <f>E262</f>
        <v>6299.52</v>
      </c>
      <c r="F261" s="105">
        <f t="shared" si="35"/>
        <v>0</v>
      </c>
      <c r="G261" s="105">
        <f t="shared" si="35"/>
        <v>0</v>
      </c>
    </row>
    <row r="262" spans="1:7" ht="22.5">
      <c r="A262" s="9" t="s">
        <v>820</v>
      </c>
      <c r="B262" s="39" t="s">
        <v>853</v>
      </c>
      <c r="C262" s="9"/>
      <c r="D262" s="31" t="s">
        <v>854</v>
      </c>
      <c r="E262" s="105">
        <f>E263+E266+E269</f>
        <v>6299.52</v>
      </c>
      <c r="F262" s="105">
        <f>F263+F266+F269</f>
        <v>0</v>
      </c>
      <c r="G262" s="105">
        <f>G263+G266+G269</f>
        <v>0</v>
      </c>
    </row>
    <row r="263" spans="1:7" ht="12.75">
      <c r="A263" s="9" t="s">
        <v>820</v>
      </c>
      <c r="B263" s="39" t="s">
        <v>855</v>
      </c>
      <c r="C263" s="9"/>
      <c r="D263" s="31" t="s">
        <v>398</v>
      </c>
      <c r="E263" s="105">
        <f>E264</f>
        <v>70</v>
      </c>
      <c r="F263" s="105">
        <f t="shared" si="35"/>
        <v>0</v>
      </c>
      <c r="G263" s="105">
        <f t="shared" si="35"/>
        <v>0</v>
      </c>
    </row>
    <row r="264" spans="1:7" ht="33.75">
      <c r="A264" s="9" t="s">
        <v>820</v>
      </c>
      <c r="B264" s="39" t="s">
        <v>856</v>
      </c>
      <c r="C264" s="9"/>
      <c r="D264" s="31" t="s">
        <v>857</v>
      </c>
      <c r="E264" s="105">
        <f>E265</f>
        <v>70</v>
      </c>
      <c r="F264" s="105">
        <f t="shared" si="35"/>
        <v>0</v>
      </c>
      <c r="G264" s="105">
        <f t="shared" si="35"/>
        <v>0</v>
      </c>
    </row>
    <row r="265" spans="1:7" ht="22.5">
      <c r="A265" s="9" t="s">
        <v>820</v>
      </c>
      <c r="B265" s="39" t="s">
        <v>856</v>
      </c>
      <c r="C265" s="9" t="s">
        <v>105</v>
      </c>
      <c r="D265" s="32" t="s">
        <v>598</v>
      </c>
      <c r="E265" s="105">
        <f>'Прил.№5'!F307</f>
        <v>70</v>
      </c>
      <c r="F265" s="105">
        <f>'Прил.№5'!G307</f>
        <v>0</v>
      </c>
      <c r="G265" s="105">
        <f>'Прил.№5'!H307</f>
        <v>0</v>
      </c>
    </row>
    <row r="266" spans="1:7" ht="33.75">
      <c r="A266" s="9" t="s">
        <v>820</v>
      </c>
      <c r="B266" s="39" t="s">
        <v>936</v>
      </c>
      <c r="C266" s="9"/>
      <c r="D266" s="32" t="s">
        <v>454</v>
      </c>
      <c r="E266" s="105">
        <f aca="true" t="shared" si="36" ref="E266:G267">E267</f>
        <v>1250</v>
      </c>
      <c r="F266" s="105">
        <f t="shared" si="36"/>
        <v>0</v>
      </c>
      <c r="G266" s="105">
        <f t="shared" si="36"/>
        <v>0</v>
      </c>
    </row>
    <row r="267" spans="1:7" ht="22.5">
      <c r="A267" s="9" t="s">
        <v>820</v>
      </c>
      <c r="B267" s="39" t="s">
        <v>940</v>
      </c>
      <c r="C267" s="9"/>
      <c r="D267" s="31" t="s">
        <v>937</v>
      </c>
      <c r="E267" s="105">
        <f t="shared" si="36"/>
        <v>1250</v>
      </c>
      <c r="F267" s="105">
        <f t="shared" si="36"/>
        <v>0</v>
      </c>
      <c r="G267" s="105">
        <f t="shared" si="36"/>
        <v>0</v>
      </c>
    </row>
    <row r="268" spans="1:7" ht="22.5">
      <c r="A268" s="9" t="s">
        <v>820</v>
      </c>
      <c r="B268" s="39" t="s">
        <v>940</v>
      </c>
      <c r="C268" s="9" t="s">
        <v>105</v>
      </c>
      <c r="D268" s="32" t="s">
        <v>598</v>
      </c>
      <c r="E268" s="105">
        <f>'Прил.№5'!F131</f>
        <v>1250</v>
      </c>
      <c r="F268" s="105">
        <f>'Прил.№5'!G131</f>
        <v>0</v>
      </c>
      <c r="G268" s="105">
        <f>'Прил.№5'!H131</f>
        <v>0</v>
      </c>
    </row>
    <row r="269" spans="1:7" ht="22.5">
      <c r="A269" s="9" t="s">
        <v>820</v>
      </c>
      <c r="B269" s="39" t="s">
        <v>941</v>
      </c>
      <c r="C269" s="9"/>
      <c r="D269" s="31" t="s">
        <v>409</v>
      </c>
      <c r="E269" s="105">
        <f aca="true" t="shared" si="37" ref="E269:G270">E270</f>
        <v>4979.52</v>
      </c>
      <c r="F269" s="105">
        <f t="shared" si="37"/>
        <v>0</v>
      </c>
      <c r="G269" s="105">
        <f t="shared" si="37"/>
        <v>0</v>
      </c>
    </row>
    <row r="270" spans="1:7" ht="33.75">
      <c r="A270" s="9" t="s">
        <v>820</v>
      </c>
      <c r="B270" s="39" t="s">
        <v>942</v>
      </c>
      <c r="C270" s="9"/>
      <c r="D270" s="31" t="s">
        <v>943</v>
      </c>
      <c r="E270" s="105">
        <f t="shared" si="37"/>
        <v>4979.52</v>
      </c>
      <c r="F270" s="105">
        <f t="shared" si="37"/>
        <v>0</v>
      </c>
      <c r="G270" s="105">
        <f t="shared" si="37"/>
        <v>0</v>
      </c>
    </row>
    <row r="271" spans="1:7" ht="22.5">
      <c r="A271" s="9" t="s">
        <v>820</v>
      </c>
      <c r="B271" s="39" t="s">
        <v>942</v>
      </c>
      <c r="C271" s="9" t="s">
        <v>105</v>
      </c>
      <c r="D271" s="32" t="s">
        <v>598</v>
      </c>
      <c r="E271" s="105">
        <f>'Прил.№5'!F134</f>
        <v>4979.52</v>
      </c>
      <c r="F271" s="105">
        <f>'Прил.№5'!G134</f>
        <v>0</v>
      </c>
      <c r="G271" s="105">
        <f>'Прил.№5'!H134</f>
        <v>0</v>
      </c>
    </row>
    <row r="272" spans="1:7" ht="12.75">
      <c r="A272" s="16" t="s">
        <v>960</v>
      </c>
      <c r="B272" s="39"/>
      <c r="C272" s="9"/>
      <c r="D272" s="33" t="s">
        <v>961</v>
      </c>
      <c r="E272" s="103">
        <f>E273</f>
        <v>80</v>
      </c>
      <c r="F272" s="103">
        <f aca="true" t="shared" si="38" ref="F272:G277">F273</f>
        <v>0</v>
      </c>
      <c r="G272" s="103">
        <f t="shared" si="38"/>
        <v>0</v>
      </c>
    </row>
    <row r="273" spans="1:7" ht="22.5">
      <c r="A273" s="9" t="s">
        <v>960</v>
      </c>
      <c r="B273" s="39" t="s">
        <v>849</v>
      </c>
      <c r="C273" s="9"/>
      <c r="D273" s="31" t="s">
        <v>850</v>
      </c>
      <c r="E273" s="105">
        <f>E274</f>
        <v>80</v>
      </c>
      <c r="F273" s="105">
        <f t="shared" si="38"/>
        <v>0</v>
      </c>
      <c r="G273" s="105">
        <f t="shared" si="38"/>
        <v>0</v>
      </c>
    </row>
    <row r="274" spans="1:7" ht="12.75">
      <c r="A274" s="9" t="s">
        <v>960</v>
      </c>
      <c r="B274" s="39" t="s">
        <v>962</v>
      </c>
      <c r="C274" s="9"/>
      <c r="D274" s="43" t="s">
        <v>963</v>
      </c>
      <c r="E274" s="105">
        <f>E276</f>
        <v>80</v>
      </c>
      <c r="F274" s="105">
        <f>F276</f>
        <v>0</v>
      </c>
      <c r="G274" s="105">
        <f>G276</f>
        <v>0</v>
      </c>
    </row>
    <row r="275" spans="1:7" ht="22.5">
      <c r="A275" s="9" t="s">
        <v>960</v>
      </c>
      <c r="B275" s="39" t="s">
        <v>966</v>
      </c>
      <c r="C275" s="9"/>
      <c r="D275" s="43" t="s">
        <v>967</v>
      </c>
      <c r="E275" s="105"/>
      <c r="F275" s="105"/>
      <c r="G275" s="105"/>
    </row>
    <row r="276" spans="1:7" ht="12.75">
      <c r="A276" s="9" t="s">
        <v>960</v>
      </c>
      <c r="B276" s="39" t="s">
        <v>964</v>
      </c>
      <c r="C276" s="9"/>
      <c r="D276" s="31" t="s">
        <v>398</v>
      </c>
      <c r="E276" s="105">
        <f>E277</f>
        <v>80</v>
      </c>
      <c r="F276" s="105">
        <f t="shared" si="38"/>
        <v>0</v>
      </c>
      <c r="G276" s="105">
        <f t="shared" si="38"/>
        <v>0</v>
      </c>
    </row>
    <row r="277" spans="1:7" ht="22.5">
      <c r="A277" s="9" t="s">
        <v>960</v>
      </c>
      <c r="B277" s="39" t="s">
        <v>965</v>
      </c>
      <c r="C277" s="9"/>
      <c r="D277" s="31" t="s">
        <v>968</v>
      </c>
      <c r="E277" s="105">
        <f>E278</f>
        <v>80</v>
      </c>
      <c r="F277" s="105">
        <f t="shared" si="38"/>
        <v>0</v>
      </c>
      <c r="G277" s="105">
        <f t="shared" si="38"/>
        <v>0</v>
      </c>
    </row>
    <row r="278" spans="1:7" ht="22.5">
      <c r="A278" s="9" t="s">
        <v>960</v>
      </c>
      <c r="B278" s="39" t="s">
        <v>965</v>
      </c>
      <c r="C278" s="9" t="s">
        <v>105</v>
      </c>
      <c r="D278" s="32" t="s">
        <v>598</v>
      </c>
      <c r="E278" s="105">
        <f>'Прил.№5'!F141</f>
        <v>80</v>
      </c>
      <c r="F278" s="105">
        <f>'Прил.№5'!G141</f>
        <v>0</v>
      </c>
      <c r="G278" s="105">
        <f>'Прил.№5'!H141</f>
        <v>0</v>
      </c>
    </row>
    <row r="279" spans="1:7" ht="12.75">
      <c r="A279" s="37" t="s">
        <v>11</v>
      </c>
      <c r="B279" s="37"/>
      <c r="C279" s="16"/>
      <c r="D279" s="12" t="s">
        <v>12</v>
      </c>
      <c r="E279" s="103">
        <f>E280+E310+E378+E391+E423+E341</f>
        <v>216576.31000000003</v>
      </c>
      <c r="F279" s="103">
        <f>F280+F310+F378+F391+F423+F341</f>
        <v>208667.3</v>
      </c>
      <c r="G279" s="103">
        <f>G280+G310+G378+G391+G423+G341</f>
        <v>172131.99999999997</v>
      </c>
    </row>
    <row r="280" spans="1:7" ht="12.75">
      <c r="A280" s="37" t="s">
        <v>58</v>
      </c>
      <c r="B280" s="37"/>
      <c r="C280" s="16"/>
      <c r="D280" s="18" t="s">
        <v>59</v>
      </c>
      <c r="E280" s="103">
        <f aca="true" t="shared" si="39" ref="E280:G281">E281</f>
        <v>83730</v>
      </c>
      <c r="F280" s="103">
        <f t="shared" si="39"/>
        <v>86628.5</v>
      </c>
      <c r="G280" s="103">
        <f t="shared" si="39"/>
        <v>51151.8</v>
      </c>
    </row>
    <row r="281" spans="1:7" ht="33.75">
      <c r="A281" s="9" t="s">
        <v>58</v>
      </c>
      <c r="B281" s="39" t="s">
        <v>245</v>
      </c>
      <c r="C281" s="35"/>
      <c r="D281" s="34" t="s">
        <v>47</v>
      </c>
      <c r="E281" s="105">
        <f t="shared" si="39"/>
        <v>83730</v>
      </c>
      <c r="F281" s="105">
        <f t="shared" si="39"/>
        <v>86628.5</v>
      </c>
      <c r="G281" s="105">
        <f t="shared" si="39"/>
        <v>51151.8</v>
      </c>
    </row>
    <row r="282" spans="1:7" ht="12.75">
      <c r="A282" s="9" t="s">
        <v>58</v>
      </c>
      <c r="B282" s="39" t="s">
        <v>246</v>
      </c>
      <c r="C282" s="35"/>
      <c r="D282" s="46" t="s">
        <v>185</v>
      </c>
      <c r="E282" s="105">
        <f>E283+E303</f>
        <v>83730</v>
      </c>
      <c r="F282" s="105">
        <f>F283+F303</f>
        <v>86628.5</v>
      </c>
      <c r="G282" s="105">
        <f>G283+G303</f>
        <v>51151.8</v>
      </c>
    </row>
    <row r="283" spans="1:7" ht="22.5">
      <c r="A283" s="9" t="s">
        <v>58</v>
      </c>
      <c r="B283" s="39" t="s">
        <v>247</v>
      </c>
      <c r="C283" s="35"/>
      <c r="D283" s="34" t="s">
        <v>366</v>
      </c>
      <c r="E283" s="105">
        <f>E284</f>
        <v>49153</v>
      </c>
      <c r="F283" s="105">
        <f>F284</f>
        <v>58661.5</v>
      </c>
      <c r="G283" s="105">
        <f>G284</f>
        <v>23184.8</v>
      </c>
    </row>
    <row r="284" spans="1:7" ht="12.75">
      <c r="A284" s="9" t="s">
        <v>58</v>
      </c>
      <c r="B284" s="39" t="s">
        <v>248</v>
      </c>
      <c r="C284" s="35"/>
      <c r="D284" s="31" t="s">
        <v>398</v>
      </c>
      <c r="E284" s="105">
        <f>E285+E287+E289+E291+E300+E297+E293+E295</f>
        <v>49153</v>
      </c>
      <c r="F284" s="105">
        <f>F285+F287+F289+F291+F300+F297+F293+F295</f>
        <v>58661.5</v>
      </c>
      <c r="G284" s="105">
        <f>G285+G287+G289+G291+G300+G297+G293+G295</f>
        <v>23184.8</v>
      </c>
    </row>
    <row r="285" spans="1:7" ht="12.75">
      <c r="A285" s="9" t="s">
        <v>58</v>
      </c>
      <c r="B285" s="39" t="s">
        <v>249</v>
      </c>
      <c r="C285" s="35"/>
      <c r="D285" s="34" t="s">
        <v>367</v>
      </c>
      <c r="E285" s="105">
        <f>E286</f>
        <v>23623.05</v>
      </c>
      <c r="F285" s="105">
        <f>F286</f>
        <v>17849.15</v>
      </c>
      <c r="G285" s="105">
        <f>G286</f>
        <v>23184.8</v>
      </c>
    </row>
    <row r="286" spans="1:7" ht="22.5">
      <c r="A286" s="9" t="s">
        <v>58</v>
      </c>
      <c r="B286" s="39" t="s">
        <v>249</v>
      </c>
      <c r="C286" s="35">
        <v>600</v>
      </c>
      <c r="D286" s="32" t="s">
        <v>540</v>
      </c>
      <c r="E286" s="105">
        <f>'Прил.№5'!F569</f>
        <v>23623.05</v>
      </c>
      <c r="F286" s="105">
        <f>'Прил.№5'!G569</f>
        <v>17849.15</v>
      </c>
      <c r="G286" s="105">
        <f>'Прил.№5'!H569</f>
        <v>23184.8</v>
      </c>
    </row>
    <row r="287" spans="1:7" ht="18.75" customHeight="1">
      <c r="A287" s="9" t="s">
        <v>58</v>
      </c>
      <c r="B287" s="39" t="s">
        <v>755</v>
      </c>
      <c r="C287" s="35"/>
      <c r="D287" s="32" t="s">
        <v>244</v>
      </c>
      <c r="E287" s="105">
        <f>'Прил.№5'!F571</f>
        <v>700.2</v>
      </c>
      <c r="F287" s="105">
        <f>'Прил.№5'!G571</f>
        <v>0</v>
      </c>
      <c r="G287" s="105">
        <f>'Прил.№5'!H571</f>
        <v>0</v>
      </c>
    </row>
    <row r="288" spans="1:7" ht="22.5">
      <c r="A288" s="9" t="s">
        <v>58</v>
      </c>
      <c r="B288" s="39" t="s">
        <v>755</v>
      </c>
      <c r="C288" s="35">
        <v>600</v>
      </c>
      <c r="D288" s="32" t="s">
        <v>540</v>
      </c>
      <c r="E288" s="105">
        <f>E290</f>
        <v>54.55</v>
      </c>
      <c r="F288" s="105">
        <f>F290</f>
        <v>0</v>
      </c>
      <c r="G288" s="105">
        <f>G290</f>
        <v>0</v>
      </c>
    </row>
    <row r="289" spans="1:7" ht="22.5">
      <c r="A289" s="9" t="s">
        <v>58</v>
      </c>
      <c r="B289" s="39" t="s">
        <v>756</v>
      </c>
      <c r="C289" s="35"/>
      <c r="D289" s="34" t="s">
        <v>61</v>
      </c>
      <c r="E289" s="105">
        <f>E290</f>
        <v>54.55</v>
      </c>
      <c r="F289" s="105">
        <f>F290</f>
        <v>0</v>
      </c>
      <c r="G289" s="105">
        <f>G290</f>
        <v>0</v>
      </c>
    </row>
    <row r="290" spans="1:7" ht="22.5">
      <c r="A290" s="9" t="s">
        <v>58</v>
      </c>
      <c r="B290" s="39" t="s">
        <v>756</v>
      </c>
      <c r="C290" s="35">
        <v>600</v>
      </c>
      <c r="D290" s="32" t="s">
        <v>540</v>
      </c>
      <c r="E290" s="105">
        <f>'Прил.№5'!F573</f>
        <v>54.55</v>
      </c>
      <c r="F290" s="105">
        <f>'Прил.№5'!G573</f>
        <v>0</v>
      </c>
      <c r="G290" s="105">
        <f>'Прил.№5'!H573</f>
        <v>0</v>
      </c>
    </row>
    <row r="291" spans="1:7" ht="22.5">
      <c r="A291" s="9" t="s">
        <v>58</v>
      </c>
      <c r="B291" s="39" t="s">
        <v>848</v>
      </c>
      <c r="C291" s="35"/>
      <c r="D291" s="31" t="s">
        <v>886</v>
      </c>
      <c r="E291" s="105">
        <f>E292</f>
        <v>3585.6</v>
      </c>
      <c r="F291" s="105">
        <f>F292</f>
        <v>0</v>
      </c>
      <c r="G291" s="105">
        <f>G292</f>
        <v>0</v>
      </c>
    </row>
    <row r="292" spans="1:7" ht="22.5">
      <c r="A292" s="9" t="s">
        <v>58</v>
      </c>
      <c r="B292" s="39" t="s">
        <v>848</v>
      </c>
      <c r="C292" s="35">
        <v>414</v>
      </c>
      <c r="D292" s="32" t="s">
        <v>898</v>
      </c>
      <c r="E292" s="105">
        <f>'Прил.№5'!F148+'Прил.№5'!F315</f>
        <v>3585.6</v>
      </c>
      <c r="F292" s="105">
        <f>'Прил.№5'!G148+'Прил.№5'!G315</f>
        <v>0</v>
      </c>
      <c r="G292" s="105">
        <f>'Прил.№5'!H148+'Прил.№5'!H315</f>
        <v>0</v>
      </c>
    </row>
    <row r="293" spans="1:7" ht="22.5">
      <c r="A293" s="9" t="s">
        <v>58</v>
      </c>
      <c r="B293" s="39" t="s">
        <v>958</v>
      </c>
      <c r="C293" s="35"/>
      <c r="D293" s="31" t="s">
        <v>959</v>
      </c>
      <c r="E293" s="105">
        <f>E294</f>
        <v>200</v>
      </c>
      <c r="F293" s="105">
        <f>F294</f>
        <v>0</v>
      </c>
      <c r="G293" s="105">
        <f>G294</f>
        <v>0</v>
      </c>
    </row>
    <row r="294" spans="1:7" ht="22.5">
      <c r="A294" s="9" t="s">
        <v>58</v>
      </c>
      <c r="B294" s="39" t="s">
        <v>958</v>
      </c>
      <c r="C294" s="35">
        <v>414</v>
      </c>
      <c r="D294" s="32" t="s">
        <v>898</v>
      </c>
      <c r="E294" s="105">
        <f>'Прил.№5'!F151</f>
        <v>200</v>
      </c>
      <c r="F294" s="105">
        <f>'Прил.№5'!G151</f>
        <v>0</v>
      </c>
      <c r="G294" s="105">
        <f>'Прил.№5'!H151</f>
        <v>0</v>
      </c>
    </row>
    <row r="295" spans="1:7" ht="33.75">
      <c r="A295" s="9" t="s">
        <v>58</v>
      </c>
      <c r="B295" s="39" t="s">
        <v>970</v>
      </c>
      <c r="C295" s="35"/>
      <c r="D295" s="31" t="s">
        <v>969</v>
      </c>
      <c r="E295" s="105">
        <f>E296</f>
        <v>1500</v>
      </c>
      <c r="F295" s="105">
        <f>F296</f>
        <v>0</v>
      </c>
      <c r="G295" s="105">
        <f>G296</f>
        <v>0</v>
      </c>
    </row>
    <row r="296" spans="1:7" ht="22.5">
      <c r="A296" s="9" t="s">
        <v>58</v>
      </c>
      <c r="B296" s="39" t="s">
        <v>970</v>
      </c>
      <c r="C296" s="35">
        <v>414</v>
      </c>
      <c r="D296" s="32" t="s">
        <v>898</v>
      </c>
      <c r="E296" s="105">
        <f>'Прил.№5'!F153</f>
        <v>1500</v>
      </c>
      <c r="F296" s="105">
        <f>'Прил.№5'!G153</f>
        <v>0</v>
      </c>
      <c r="G296" s="105">
        <f>'Прил.№5'!H153</f>
        <v>0</v>
      </c>
    </row>
    <row r="297" spans="1:7" ht="33.75">
      <c r="A297" s="9" t="s">
        <v>58</v>
      </c>
      <c r="B297" s="39" t="s">
        <v>928</v>
      </c>
      <c r="C297" s="35"/>
      <c r="D297" s="31" t="s">
        <v>482</v>
      </c>
      <c r="E297" s="105">
        <f aca="true" t="shared" si="40" ref="E297:G298">E298</f>
        <v>19187.6</v>
      </c>
      <c r="F297" s="105">
        <f t="shared" si="40"/>
        <v>40812.35</v>
      </c>
      <c r="G297" s="105">
        <f t="shared" si="40"/>
        <v>0</v>
      </c>
    </row>
    <row r="298" spans="1:7" ht="22.5">
      <c r="A298" s="9" t="s">
        <v>58</v>
      </c>
      <c r="B298" s="39" t="s">
        <v>929</v>
      </c>
      <c r="C298" s="35"/>
      <c r="D298" s="31" t="s">
        <v>930</v>
      </c>
      <c r="E298" s="105">
        <f t="shared" si="40"/>
        <v>19187.6</v>
      </c>
      <c r="F298" s="105">
        <f t="shared" si="40"/>
        <v>40812.35</v>
      </c>
      <c r="G298" s="105">
        <f t="shared" si="40"/>
        <v>0</v>
      </c>
    </row>
    <row r="299" spans="1:7" ht="22.5">
      <c r="A299" s="9" t="s">
        <v>58</v>
      </c>
      <c r="B299" s="39" t="s">
        <v>929</v>
      </c>
      <c r="C299" s="35">
        <v>414</v>
      </c>
      <c r="D299" s="32" t="s">
        <v>898</v>
      </c>
      <c r="E299" s="105">
        <f>'Прил.№5'!F156</f>
        <v>19187.6</v>
      </c>
      <c r="F299" s="105">
        <f>'Прил.№5'!G156</f>
        <v>40812.35</v>
      </c>
      <c r="G299" s="105">
        <f>'Прил.№5'!H156</f>
        <v>0</v>
      </c>
    </row>
    <row r="300" spans="1:7" ht="33.75">
      <c r="A300" s="9" t="s">
        <v>58</v>
      </c>
      <c r="B300" s="39" t="s">
        <v>924</v>
      </c>
      <c r="C300" s="35"/>
      <c r="D300" s="32" t="s">
        <v>454</v>
      </c>
      <c r="E300" s="105">
        <f aca="true" t="shared" si="41" ref="E300:G301">E301</f>
        <v>302</v>
      </c>
      <c r="F300" s="105">
        <f t="shared" si="41"/>
        <v>0</v>
      </c>
      <c r="G300" s="105">
        <f t="shared" si="41"/>
        <v>0</v>
      </c>
    </row>
    <row r="301" spans="1:7" ht="33.75">
      <c r="A301" s="9" t="s">
        <v>58</v>
      </c>
      <c r="B301" s="39" t="s">
        <v>925</v>
      </c>
      <c r="C301" s="35"/>
      <c r="D301" s="34" t="s">
        <v>921</v>
      </c>
      <c r="E301" s="105">
        <f t="shared" si="41"/>
        <v>302</v>
      </c>
      <c r="F301" s="105">
        <f t="shared" si="41"/>
        <v>0</v>
      </c>
      <c r="G301" s="105">
        <f t="shared" si="41"/>
        <v>0</v>
      </c>
    </row>
    <row r="302" spans="1:7" ht="22.5">
      <c r="A302" s="9" t="s">
        <v>58</v>
      </c>
      <c r="B302" s="39" t="s">
        <v>925</v>
      </c>
      <c r="C302" s="35">
        <v>600</v>
      </c>
      <c r="D302" s="32" t="s">
        <v>540</v>
      </c>
      <c r="E302" s="105">
        <f>'Прил.№5'!F576</f>
        <v>302</v>
      </c>
      <c r="F302" s="105">
        <f>'Прил.№5'!G576</f>
        <v>0</v>
      </c>
      <c r="G302" s="105">
        <f>'Прил.№5'!H576</f>
        <v>0</v>
      </c>
    </row>
    <row r="303" spans="1:7" s="8" customFormat="1" ht="22.5">
      <c r="A303" s="9" t="s">
        <v>58</v>
      </c>
      <c r="B303" s="39" t="s">
        <v>143</v>
      </c>
      <c r="C303" s="35"/>
      <c r="D303" s="31" t="s">
        <v>409</v>
      </c>
      <c r="E303" s="105">
        <f>E306+E304+E308</f>
        <v>34577</v>
      </c>
      <c r="F303" s="105">
        <f>F306+F304+F308</f>
        <v>27967</v>
      </c>
      <c r="G303" s="105">
        <f>G306+G304+G308</f>
        <v>27967</v>
      </c>
    </row>
    <row r="304" spans="1:7" s="8" customFormat="1" ht="22.5">
      <c r="A304" s="9" t="s">
        <v>58</v>
      </c>
      <c r="B304" s="39" t="s">
        <v>912</v>
      </c>
      <c r="C304" s="35"/>
      <c r="D304" s="34" t="s">
        <v>913</v>
      </c>
      <c r="E304" s="105">
        <f>E305</f>
        <v>3015</v>
      </c>
      <c r="F304" s="105">
        <f>F305</f>
        <v>0</v>
      </c>
      <c r="G304" s="105">
        <f>G305</f>
        <v>0</v>
      </c>
    </row>
    <row r="305" spans="1:7" s="8" customFormat="1" ht="22.5">
      <c r="A305" s="9" t="s">
        <v>58</v>
      </c>
      <c r="B305" s="39" t="s">
        <v>912</v>
      </c>
      <c r="C305" s="35">
        <v>600</v>
      </c>
      <c r="D305" s="32" t="s">
        <v>540</v>
      </c>
      <c r="E305" s="105">
        <f>'Прил.№5'!F579</f>
        <v>3015</v>
      </c>
      <c r="F305" s="105">
        <f>'Прил.№5'!G579</f>
        <v>0</v>
      </c>
      <c r="G305" s="105">
        <f>'Прил.№5'!H579</f>
        <v>0</v>
      </c>
    </row>
    <row r="306" spans="1:7" s="8" customFormat="1" ht="45">
      <c r="A306" s="9" t="s">
        <v>58</v>
      </c>
      <c r="B306" s="39" t="s">
        <v>144</v>
      </c>
      <c r="C306" s="35"/>
      <c r="D306" s="34" t="s">
        <v>145</v>
      </c>
      <c r="E306" s="105">
        <f>E307</f>
        <v>31434.5</v>
      </c>
      <c r="F306" s="105">
        <f>F307</f>
        <v>27967</v>
      </c>
      <c r="G306" s="105">
        <f>G307</f>
        <v>27967</v>
      </c>
    </row>
    <row r="307" spans="1:7" s="8" customFormat="1" ht="22.5">
      <c r="A307" s="9" t="s">
        <v>58</v>
      </c>
      <c r="B307" s="39" t="s">
        <v>144</v>
      </c>
      <c r="C307" s="35">
        <v>600</v>
      </c>
      <c r="D307" s="32" t="s">
        <v>508</v>
      </c>
      <c r="E307" s="105">
        <f>'Прил.№5'!F581</f>
        <v>31434.5</v>
      </c>
      <c r="F307" s="105">
        <f>'Прил.№5'!G581</f>
        <v>27967</v>
      </c>
      <c r="G307" s="105">
        <f>'Прил.№5'!H581</f>
        <v>27967</v>
      </c>
    </row>
    <row r="308" spans="1:7" s="8" customFormat="1" ht="22.5">
      <c r="A308" s="9" t="s">
        <v>58</v>
      </c>
      <c r="B308" s="39" t="s">
        <v>952</v>
      </c>
      <c r="C308" s="35"/>
      <c r="D308" s="31" t="s">
        <v>948</v>
      </c>
      <c r="E308" s="105">
        <f>E309</f>
        <v>127.5</v>
      </c>
      <c r="F308" s="105">
        <f>F309</f>
        <v>0</v>
      </c>
      <c r="G308" s="105">
        <f>G309</f>
        <v>0</v>
      </c>
    </row>
    <row r="309" spans="1:7" s="8" customFormat="1" ht="22.5">
      <c r="A309" s="9" t="s">
        <v>58</v>
      </c>
      <c r="B309" s="39" t="s">
        <v>952</v>
      </c>
      <c r="C309" s="35">
        <v>600</v>
      </c>
      <c r="D309" s="32" t="s">
        <v>508</v>
      </c>
      <c r="E309" s="105">
        <f>'Прил.№5'!F583</f>
        <v>127.5</v>
      </c>
      <c r="F309" s="105">
        <f>'Прил.№5'!G583</f>
        <v>0</v>
      </c>
      <c r="G309" s="105">
        <f>'Прил.№5'!H583</f>
        <v>0</v>
      </c>
    </row>
    <row r="310" spans="1:7" ht="12.75">
      <c r="A310" s="37" t="s">
        <v>53</v>
      </c>
      <c r="B310" s="37"/>
      <c r="C310" s="16"/>
      <c r="D310" s="18" t="s">
        <v>54</v>
      </c>
      <c r="E310" s="103">
        <f aca="true" t="shared" si="42" ref="E310:G311">E311</f>
        <v>114648.20000000001</v>
      </c>
      <c r="F310" s="103">
        <f t="shared" si="42"/>
        <v>106479.5</v>
      </c>
      <c r="G310" s="103">
        <f t="shared" si="42"/>
        <v>105679.5</v>
      </c>
    </row>
    <row r="311" spans="1:7" ht="33.75">
      <c r="A311" s="9" t="s">
        <v>53</v>
      </c>
      <c r="B311" s="39" t="s">
        <v>245</v>
      </c>
      <c r="C311" s="35"/>
      <c r="D311" s="34" t="s">
        <v>47</v>
      </c>
      <c r="E311" s="105">
        <f t="shared" si="42"/>
        <v>114648.20000000001</v>
      </c>
      <c r="F311" s="105">
        <f t="shared" si="42"/>
        <v>106479.5</v>
      </c>
      <c r="G311" s="105">
        <f t="shared" si="42"/>
        <v>105679.5</v>
      </c>
    </row>
    <row r="312" spans="1:7" ht="22.5">
      <c r="A312" s="9" t="s">
        <v>53</v>
      </c>
      <c r="B312" s="93">
        <v>1220000000</v>
      </c>
      <c r="C312" s="36"/>
      <c r="D312" s="46" t="s">
        <v>152</v>
      </c>
      <c r="E312" s="105">
        <f>E313+E330</f>
        <v>114648.20000000001</v>
      </c>
      <c r="F312" s="105">
        <f>F313+F330</f>
        <v>106479.5</v>
      </c>
      <c r="G312" s="105">
        <f>G313+G330</f>
        <v>105679.5</v>
      </c>
    </row>
    <row r="313" spans="1:7" ht="22.5">
      <c r="A313" s="9" t="s">
        <v>53</v>
      </c>
      <c r="B313" s="93">
        <v>1220100000</v>
      </c>
      <c r="C313" s="36"/>
      <c r="D313" s="34" t="s">
        <v>152</v>
      </c>
      <c r="E313" s="105">
        <f>E314</f>
        <v>30267.500000000007</v>
      </c>
      <c r="F313" s="105">
        <f>F314</f>
        <v>28750.6</v>
      </c>
      <c r="G313" s="105">
        <f>G314</f>
        <v>27950.6</v>
      </c>
    </row>
    <row r="314" spans="1:7" ht="12.75">
      <c r="A314" s="9" t="s">
        <v>53</v>
      </c>
      <c r="B314" s="93">
        <v>1220120000</v>
      </c>
      <c r="C314" s="36"/>
      <c r="D314" s="31" t="s">
        <v>398</v>
      </c>
      <c r="E314" s="105">
        <f>E315+E317+E321+E319</f>
        <v>30267.500000000007</v>
      </c>
      <c r="F314" s="105">
        <f>F315+F317+F321+F319</f>
        <v>28750.6</v>
      </c>
      <c r="G314" s="105">
        <f>G315+G317+G321+G319</f>
        <v>27950.6</v>
      </c>
    </row>
    <row r="315" spans="1:7" ht="12.75">
      <c r="A315" s="9" t="s">
        <v>53</v>
      </c>
      <c r="B315" s="93">
        <v>1220120020</v>
      </c>
      <c r="C315" s="36"/>
      <c r="D315" s="34" t="s">
        <v>367</v>
      </c>
      <c r="E315" s="105">
        <f>E316</f>
        <v>21136.850000000006</v>
      </c>
      <c r="F315" s="105">
        <f>F316</f>
        <v>20800</v>
      </c>
      <c r="G315" s="105">
        <f>G316</f>
        <v>20800</v>
      </c>
    </row>
    <row r="316" spans="1:7" ht="22.5">
      <c r="A316" s="9" t="s">
        <v>53</v>
      </c>
      <c r="B316" s="93">
        <v>1220120020</v>
      </c>
      <c r="C316" s="35">
        <v>600</v>
      </c>
      <c r="D316" s="32" t="s">
        <v>508</v>
      </c>
      <c r="E316" s="105">
        <f>'Прил.№5'!F590</f>
        <v>21136.850000000006</v>
      </c>
      <c r="F316" s="105">
        <f>'Прил.№5'!G590</f>
        <v>20800</v>
      </c>
      <c r="G316" s="105">
        <f>'Прил.№5'!H590</f>
        <v>20800</v>
      </c>
    </row>
    <row r="317" spans="1:7" ht="12.75">
      <c r="A317" s="9" t="s">
        <v>53</v>
      </c>
      <c r="B317" s="93">
        <v>1220120030</v>
      </c>
      <c r="C317" s="35"/>
      <c r="D317" s="32" t="s">
        <v>244</v>
      </c>
      <c r="E317" s="105">
        <f>E318</f>
        <v>1112.9</v>
      </c>
      <c r="F317" s="105">
        <f>F318</f>
        <v>0</v>
      </c>
      <c r="G317" s="105">
        <f>G318</f>
        <v>0</v>
      </c>
    </row>
    <row r="318" spans="1:7" ht="22.5">
      <c r="A318" s="9" t="s">
        <v>53</v>
      </c>
      <c r="B318" s="93">
        <v>1220120030</v>
      </c>
      <c r="C318" s="35">
        <v>600</v>
      </c>
      <c r="D318" s="32" t="s">
        <v>508</v>
      </c>
      <c r="E318" s="105">
        <f>'Прил.№5'!F592</f>
        <v>1112.9</v>
      </c>
      <c r="F318" s="105">
        <f>'Прил.№5'!G592</f>
        <v>0</v>
      </c>
      <c r="G318" s="105">
        <f>'Прил.№5'!H592</f>
        <v>0</v>
      </c>
    </row>
    <row r="319" spans="1:7" ht="22.5">
      <c r="A319" s="9" t="s">
        <v>53</v>
      </c>
      <c r="B319" s="93">
        <v>1220120830</v>
      </c>
      <c r="C319" s="35"/>
      <c r="D319" s="34" t="s">
        <v>61</v>
      </c>
      <c r="E319" s="105">
        <f>E320</f>
        <v>43.65</v>
      </c>
      <c r="F319" s="105">
        <f>F320</f>
        <v>0</v>
      </c>
      <c r="G319" s="105">
        <f>G320</f>
        <v>0</v>
      </c>
    </row>
    <row r="320" spans="1:7" ht="22.5">
      <c r="A320" s="9" t="s">
        <v>53</v>
      </c>
      <c r="B320" s="93">
        <v>1220120830</v>
      </c>
      <c r="C320" s="35">
        <v>600</v>
      </c>
      <c r="D320" s="32" t="s">
        <v>508</v>
      </c>
      <c r="E320" s="105">
        <f>'Прил.№5'!F594</f>
        <v>43.65</v>
      </c>
      <c r="F320" s="105">
        <f>'Прил.№5'!G594</f>
        <v>0</v>
      </c>
      <c r="G320" s="105">
        <f>'Прил.№5'!H594</f>
        <v>0</v>
      </c>
    </row>
    <row r="321" spans="1:7" ht="33.75">
      <c r="A321" s="9" t="s">
        <v>53</v>
      </c>
      <c r="B321" s="93" t="s">
        <v>333</v>
      </c>
      <c r="C321" s="35"/>
      <c r="D321" s="32" t="s">
        <v>454</v>
      </c>
      <c r="E321" s="105">
        <f>E324+E326+E328+E322</f>
        <v>7974.099999999999</v>
      </c>
      <c r="F321" s="105">
        <f>F324+F326+F328+F322</f>
        <v>7950.599999999999</v>
      </c>
      <c r="G321" s="105">
        <f>G324+G326+G328+G322</f>
        <v>7150.599999999999</v>
      </c>
    </row>
    <row r="322" spans="1:7" ht="33.75">
      <c r="A322" s="9" t="s">
        <v>53</v>
      </c>
      <c r="B322" s="93" t="s">
        <v>926</v>
      </c>
      <c r="C322" s="35"/>
      <c r="D322" s="34" t="s">
        <v>921</v>
      </c>
      <c r="E322" s="105">
        <f>E323</f>
        <v>130</v>
      </c>
      <c r="F322" s="105">
        <f>F323</f>
        <v>0</v>
      </c>
      <c r="G322" s="105">
        <f>G323</f>
        <v>0</v>
      </c>
    </row>
    <row r="323" spans="1:7" ht="22.5">
      <c r="A323" s="9" t="s">
        <v>53</v>
      </c>
      <c r="B323" s="93" t="s">
        <v>926</v>
      </c>
      <c r="C323" s="35">
        <v>600</v>
      </c>
      <c r="D323" s="32" t="s">
        <v>508</v>
      </c>
      <c r="E323" s="105">
        <f>'Прил.№5'!F597</f>
        <v>130</v>
      </c>
      <c r="F323" s="105">
        <f>'Прил.№5'!G597</f>
        <v>0</v>
      </c>
      <c r="G323" s="105">
        <f>'Прил.№5'!H597</f>
        <v>0</v>
      </c>
    </row>
    <row r="324" spans="1:7" s="8" customFormat="1" ht="22.5">
      <c r="A324" s="9" t="s">
        <v>53</v>
      </c>
      <c r="B324" s="93" t="s">
        <v>427</v>
      </c>
      <c r="C324" s="35"/>
      <c r="D324" s="34" t="s">
        <v>289</v>
      </c>
      <c r="E324" s="105">
        <f>E325</f>
        <v>1579.4</v>
      </c>
      <c r="F324" s="105">
        <f>F325</f>
        <v>1579.4</v>
      </c>
      <c r="G324" s="105">
        <f>G325</f>
        <v>1579.4</v>
      </c>
    </row>
    <row r="325" spans="1:7" s="8" customFormat="1" ht="22.5">
      <c r="A325" s="9" t="s">
        <v>53</v>
      </c>
      <c r="B325" s="93" t="s">
        <v>427</v>
      </c>
      <c r="C325" s="35">
        <v>600</v>
      </c>
      <c r="D325" s="32" t="s">
        <v>508</v>
      </c>
      <c r="E325" s="105">
        <f>'Прил.№5'!F599</f>
        <v>1579.4</v>
      </c>
      <c r="F325" s="105">
        <f>'Прил.№5'!G599</f>
        <v>1579.4</v>
      </c>
      <c r="G325" s="105">
        <f>'Прил.№5'!H599</f>
        <v>1579.4</v>
      </c>
    </row>
    <row r="326" spans="1:7" s="8" customFormat="1" ht="22.5">
      <c r="A326" s="9" t="s">
        <v>53</v>
      </c>
      <c r="B326" s="93" t="s">
        <v>428</v>
      </c>
      <c r="C326" s="35"/>
      <c r="D326" s="32" t="s">
        <v>288</v>
      </c>
      <c r="E326" s="105">
        <f>E327</f>
        <v>5482</v>
      </c>
      <c r="F326" s="105">
        <f>F327</f>
        <v>5300</v>
      </c>
      <c r="G326" s="105">
        <f>G327</f>
        <v>5300</v>
      </c>
    </row>
    <row r="327" spans="1:7" s="8" customFormat="1" ht="22.5">
      <c r="A327" s="9" t="s">
        <v>53</v>
      </c>
      <c r="B327" s="93" t="s">
        <v>428</v>
      </c>
      <c r="C327" s="35">
        <v>600</v>
      </c>
      <c r="D327" s="32" t="s">
        <v>508</v>
      </c>
      <c r="E327" s="105">
        <f>'Прил.№5'!F601</f>
        <v>5482</v>
      </c>
      <c r="F327" s="105">
        <f>'Прил.№5'!G601</f>
        <v>5300</v>
      </c>
      <c r="G327" s="105">
        <f>'Прил.№5'!H601</f>
        <v>5300</v>
      </c>
    </row>
    <row r="328" spans="1:7" ht="45">
      <c r="A328" s="9" t="s">
        <v>53</v>
      </c>
      <c r="B328" s="93" t="s">
        <v>846</v>
      </c>
      <c r="C328" s="35"/>
      <c r="D328" s="34" t="s">
        <v>847</v>
      </c>
      <c r="E328" s="105">
        <f>E329</f>
        <v>782.7</v>
      </c>
      <c r="F328" s="105">
        <f>F329</f>
        <v>1071.2</v>
      </c>
      <c r="G328" s="105">
        <f>G329</f>
        <v>271.2</v>
      </c>
    </row>
    <row r="329" spans="1:7" ht="22.5">
      <c r="A329" s="9" t="s">
        <v>53</v>
      </c>
      <c r="B329" s="93" t="s">
        <v>846</v>
      </c>
      <c r="C329" s="35">
        <v>600</v>
      </c>
      <c r="D329" s="32" t="s">
        <v>508</v>
      </c>
      <c r="E329" s="105">
        <f>'Прил.№5'!F603</f>
        <v>782.7</v>
      </c>
      <c r="F329" s="105">
        <f>'Прил.№5'!G603</f>
        <v>1071.2</v>
      </c>
      <c r="G329" s="105">
        <f>'Прил.№5'!H603</f>
        <v>271.2</v>
      </c>
    </row>
    <row r="330" spans="1:7" s="8" customFormat="1" ht="22.5">
      <c r="A330" s="9" t="s">
        <v>53</v>
      </c>
      <c r="B330" s="93">
        <v>1220110000</v>
      </c>
      <c r="C330" s="36"/>
      <c r="D330" s="31" t="s">
        <v>409</v>
      </c>
      <c r="E330" s="105">
        <f>E339+E333+E335+E337+E331</f>
        <v>84380.7</v>
      </c>
      <c r="F330" s="105">
        <f>F339+F333+F335+F337+F331</f>
        <v>77728.9</v>
      </c>
      <c r="G330" s="105">
        <f>G339+G333+G335+G337+G331</f>
        <v>77728.9</v>
      </c>
    </row>
    <row r="331" spans="1:7" s="8" customFormat="1" ht="22.5">
      <c r="A331" s="9" t="s">
        <v>53</v>
      </c>
      <c r="B331" s="93">
        <v>1220110200</v>
      </c>
      <c r="C331" s="36"/>
      <c r="D331" s="34" t="s">
        <v>913</v>
      </c>
      <c r="E331" s="105">
        <f>E332</f>
        <v>1301</v>
      </c>
      <c r="F331" s="105">
        <f>F332</f>
        <v>0</v>
      </c>
      <c r="G331" s="105">
        <f>G332</f>
        <v>0</v>
      </c>
    </row>
    <row r="332" spans="1:7" s="8" customFormat="1" ht="22.5">
      <c r="A332" s="9" t="s">
        <v>53</v>
      </c>
      <c r="B332" s="93">
        <v>1220110200</v>
      </c>
      <c r="C332" s="36">
        <v>600</v>
      </c>
      <c r="D332" s="32" t="s">
        <v>508</v>
      </c>
      <c r="E332" s="105">
        <f>'Прил.№5'!F606</f>
        <v>1301</v>
      </c>
      <c r="F332" s="105">
        <f>'Прил.№5'!G606</f>
        <v>0</v>
      </c>
      <c r="G332" s="105">
        <f>'Прил.№5'!H606</f>
        <v>0</v>
      </c>
    </row>
    <row r="333" spans="1:7" s="8" customFormat="1" ht="33.75">
      <c r="A333" s="9" t="s">
        <v>53</v>
      </c>
      <c r="B333" s="93">
        <v>1220110230</v>
      </c>
      <c r="C333" s="36"/>
      <c r="D333" s="34" t="s">
        <v>874</v>
      </c>
      <c r="E333" s="105">
        <f>E334</f>
        <v>1277.5</v>
      </c>
      <c r="F333" s="105">
        <f>F334</f>
        <v>0</v>
      </c>
      <c r="G333" s="105">
        <f>G334</f>
        <v>0</v>
      </c>
    </row>
    <row r="334" spans="1:7" s="8" customFormat="1" ht="22.5">
      <c r="A334" s="9" t="s">
        <v>53</v>
      </c>
      <c r="B334" s="93">
        <v>1220110230</v>
      </c>
      <c r="C334" s="36">
        <v>600</v>
      </c>
      <c r="D334" s="32" t="s">
        <v>508</v>
      </c>
      <c r="E334" s="105">
        <f>'Прил.№5'!F608</f>
        <v>1277.5</v>
      </c>
      <c r="F334" s="105">
        <f>'Прил.№5'!G608</f>
        <v>0</v>
      </c>
      <c r="G334" s="105">
        <f>'Прил.№5'!H608</f>
        <v>0</v>
      </c>
    </row>
    <row r="335" spans="1:7" s="8" customFormat="1" ht="33.75">
      <c r="A335" s="9" t="s">
        <v>53</v>
      </c>
      <c r="B335" s="93">
        <v>1220110250</v>
      </c>
      <c r="C335" s="36"/>
      <c r="D335" s="34" t="s">
        <v>875</v>
      </c>
      <c r="E335" s="105">
        <f>E336</f>
        <v>1176.4</v>
      </c>
      <c r="F335" s="105">
        <f>F336</f>
        <v>0</v>
      </c>
      <c r="G335" s="105">
        <f>G336</f>
        <v>0</v>
      </c>
    </row>
    <row r="336" spans="1:7" s="8" customFormat="1" ht="22.5">
      <c r="A336" s="9" t="s">
        <v>53</v>
      </c>
      <c r="B336" s="93">
        <v>1220110250</v>
      </c>
      <c r="C336" s="36">
        <v>600</v>
      </c>
      <c r="D336" s="32" t="s">
        <v>508</v>
      </c>
      <c r="E336" s="105">
        <f>'Прил.№5'!F610</f>
        <v>1176.4</v>
      </c>
      <c r="F336" s="105">
        <f>'Прил.№5'!G610</f>
        <v>0</v>
      </c>
      <c r="G336" s="105">
        <f>'Прил.№5'!H610</f>
        <v>0</v>
      </c>
    </row>
    <row r="337" spans="1:7" s="8" customFormat="1" ht="22.5">
      <c r="A337" s="9" t="s">
        <v>53</v>
      </c>
      <c r="B337" s="93">
        <v>1220110440</v>
      </c>
      <c r="C337" s="36"/>
      <c r="D337" s="31" t="s">
        <v>876</v>
      </c>
      <c r="E337" s="105">
        <f>E338</f>
        <v>2589.1</v>
      </c>
      <c r="F337" s="105">
        <f>F338</f>
        <v>0</v>
      </c>
      <c r="G337" s="105">
        <f>G338</f>
        <v>0</v>
      </c>
    </row>
    <row r="338" spans="1:7" s="8" customFormat="1" ht="22.5">
      <c r="A338" s="9" t="s">
        <v>53</v>
      </c>
      <c r="B338" s="93">
        <v>1220110440</v>
      </c>
      <c r="C338" s="36">
        <v>600</v>
      </c>
      <c r="D338" s="32" t="s">
        <v>540</v>
      </c>
      <c r="E338" s="105">
        <f>'Прил.№5'!F612</f>
        <v>2589.1</v>
      </c>
      <c r="F338" s="105">
        <f>'Прил.№5'!G612</f>
        <v>0</v>
      </c>
      <c r="G338" s="105">
        <f>'Прил.№5'!H612</f>
        <v>0</v>
      </c>
    </row>
    <row r="339" spans="1:7" s="8" customFormat="1" ht="67.5">
      <c r="A339" s="9" t="s">
        <v>53</v>
      </c>
      <c r="B339" s="93">
        <v>1220110750</v>
      </c>
      <c r="C339" s="36"/>
      <c r="D339" s="121" t="s">
        <v>146</v>
      </c>
      <c r="E339" s="105">
        <f>E340</f>
        <v>78036.7</v>
      </c>
      <c r="F339" s="105">
        <f>F340</f>
        <v>77728.9</v>
      </c>
      <c r="G339" s="105">
        <f>G340</f>
        <v>77728.9</v>
      </c>
    </row>
    <row r="340" spans="1:7" s="8" customFormat="1" ht="22.5">
      <c r="A340" s="9" t="s">
        <v>53</v>
      </c>
      <c r="B340" s="93">
        <v>1220110750</v>
      </c>
      <c r="C340" s="36">
        <v>600</v>
      </c>
      <c r="D340" s="32" t="s">
        <v>540</v>
      </c>
      <c r="E340" s="105">
        <f>'Прил.№5'!F614</f>
        <v>78036.7</v>
      </c>
      <c r="F340" s="105">
        <f>'Прил.№5'!G614</f>
        <v>77728.9</v>
      </c>
      <c r="G340" s="105">
        <f>'Прил.№5'!H614</f>
        <v>77728.9</v>
      </c>
    </row>
    <row r="341" spans="1:7" s="8" customFormat="1" ht="12.75">
      <c r="A341" s="16" t="s">
        <v>591</v>
      </c>
      <c r="B341" s="38"/>
      <c r="C341" s="126"/>
      <c r="D341" s="33" t="s">
        <v>592</v>
      </c>
      <c r="E341" s="103">
        <f>E359+E342</f>
        <v>8890.6</v>
      </c>
      <c r="F341" s="103">
        <f>F359+F342</f>
        <v>7210.900000000001</v>
      </c>
      <c r="G341" s="103">
        <f>G359+G342</f>
        <v>7179.3</v>
      </c>
    </row>
    <row r="342" spans="1:7" s="8" customFormat="1" ht="22.5">
      <c r="A342" s="9" t="s">
        <v>591</v>
      </c>
      <c r="B342" s="39" t="s">
        <v>263</v>
      </c>
      <c r="C342" s="9"/>
      <c r="D342" s="32" t="s">
        <v>46</v>
      </c>
      <c r="E342" s="105">
        <f aca="true" t="shared" si="43" ref="E342:G343">E343</f>
        <v>3218.15</v>
      </c>
      <c r="F342" s="105">
        <f t="shared" si="43"/>
        <v>2579.3</v>
      </c>
      <c r="G342" s="105">
        <f t="shared" si="43"/>
        <v>2579.3</v>
      </c>
    </row>
    <row r="343" spans="1:7" s="8" customFormat="1" ht="12.75">
      <c r="A343" s="9" t="s">
        <v>591</v>
      </c>
      <c r="B343" s="39" t="s">
        <v>264</v>
      </c>
      <c r="C343" s="9"/>
      <c r="D343" s="32" t="s">
        <v>545</v>
      </c>
      <c r="E343" s="105">
        <f t="shared" si="43"/>
        <v>3218.15</v>
      </c>
      <c r="F343" s="105">
        <f t="shared" si="43"/>
        <v>2579.3</v>
      </c>
      <c r="G343" s="105">
        <f t="shared" si="43"/>
        <v>2579.3</v>
      </c>
    </row>
    <row r="344" spans="1:7" s="8" customFormat="1" ht="12.75">
      <c r="A344" s="9" t="s">
        <v>591</v>
      </c>
      <c r="B344" s="39" t="s">
        <v>265</v>
      </c>
      <c r="C344" s="9"/>
      <c r="D344" s="32" t="s">
        <v>545</v>
      </c>
      <c r="E344" s="105">
        <f>E345+E356</f>
        <v>3218.15</v>
      </c>
      <c r="F344" s="105">
        <f>F345+F356</f>
        <v>2579.3</v>
      </c>
      <c r="G344" s="105">
        <f>G345+G356</f>
        <v>2579.3</v>
      </c>
    </row>
    <row r="345" spans="1:7" s="8" customFormat="1" ht="12.75">
      <c r="A345" s="9" t="s">
        <v>591</v>
      </c>
      <c r="B345" s="39" t="s">
        <v>266</v>
      </c>
      <c r="C345" s="9"/>
      <c r="D345" s="31" t="s">
        <v>398</v>
      </c>
      <c r="E345" s="105">
        <f>E346+E348+E351</f>
        <v>2607.3</v>
      </c>
      <c r="F345" s="105">
        <f>F346+F348+F351</f>
        <v>2579.3</v>
      </c>
      <c r="G345" s="105">
        <f>G346+G348+G351</f>
        <v>2579.3</v>
      </c>
    </row>
    <row r="346" spans="1:7" s="8" customFormat="1" ht="22.5">
      <c r="A346" s="9" t="s">
        <v>591</v>
      </c>
      <c r="B346" s="39" t="s">
        <v>267</v>
      </c>
      <c r="C346" s="9"/>
      <c r="D346" s="32" t="s">
        <v>536</v>
      </c>
      <c r="E346" s="105">
        <f>E347</f>
        <v>2518.3</v>
      </c>
      <c r="F346" s="105">
        <f>F347</f>
        <v>2579.3</v>
      </c>
      <c r="G346" s="105">
        <f>G347</f>
        <v>2579.3</v>
      </c>
    </row>
    <row r="347" spans="1:7" s="8" customFormat="1" ht="26.25" customHeight="1">
      <c r="A347" s="9" t="s">
        <v>591</v>
      </c>
      <c r="B347" s="39" t="s">
        <v>267</v>
      </c>
      <c r="C347" s="9" t="s">
        <v>151</v>
      </c>
      <c r="D347" s="32" t="s">
        <v>508</v>
      </c>
      <c r="E347" s="105">
        <f>'Прил.№5'!F381</f>
        <v>2518.3</v>
      </c>
      <c r="F347" s="105">
        <f>'Прил.№5'!G381</f>
        <v>2579.3</v>
      </c>
      <c r="G347" s="105">
        <f>'Прил.№5'!H381</f>
        <v>2579.3</v>
      </c>
    </row>
    <row r="348" spans="1:7" s="8" customFormat="1" ht="1.5" customHeight="1" hidden="1">
      <c r="A348" s="9" t="s">
        <v>591</v>
      </c>
      <c r="B348" s="39" t="s">
        <v>378</v>
      </c>
      <c r="C348" s="9"/>
      <c r="D348" s="34" t="s">
        <v>61</v>
      </c>
      <c r="E348" s="103">
        <f aca="true" t="shared" si="44" ref="E348:G349">E349</f>
        <v>0</v>
      </c>
      <c r="F348" s="103">
        <f t="shared" si="44"/>
        <v>0</v>
      </c>
      <c r="G348" s="103">
        <f t="shared" si="44"/>
        <v>0</v>
      </c>
    </row>
    <row r="349" spans="1:7" s="8" customFormat="1" ht="12.75" hidden="1">
      <c r="A349" s="9" t="s">
        <v>591</v>
      </c>
      <c r="B349" s="39" t="s">
        <v>379</v>
      </c>
      <c r="C349" s="9"/>
      <c r="D349" s="32" t="s">
        <v>244</v>
      </c>
      <c r="E349" s="103">
        <f t="shared" si="44"/>
        <v>0</v>
      </c>
      <c r="F349" s="103">
        <f t="shared" si="44"/>
        <v>0</v>
      </c>
      <c r="G349" s="103">
        <f t="shared" si="44"/>
        <v>0</v>
      </c>
    </row>
    <row r="350" spans="1:7" s="8" customFormat="1" ht="22.5" hidden="1">
      <c r="A350" s="9" t="s">
        <v>591</v>
      </c>
      <c r="B350" s="39" t="s">
        <v>379</v>
      </c>
      <c r="C350" s="9" t="s">
        <v>151</v>
      </c>
      <c r="D350" s="32" t="s">
        <v>508</v>
      </c>
      <c r="E350" s="103">
        <f>'Прил.№5'!F384</f>
        <v>0</v>
      </c>
      <c r="F350" s="103">
        <f>'Прил.№5'!G384</f>
        <v>0</v>
      </c>
      <c r="G350" s="103">
        <f>'Прил.№5'!H384</f>
        <v>0</v>
      </c>
    </row>
    <row r="351" spans="1:7" s="8" customFormat="1" ht="33.75">
      <c r="A351" s="9" t="s">
        <v>591</v>
      </c>
      <c r="B351" s="39" t="s">
        <v>859</v>
      </c>
      <c r="C351" s="9"/>
      <c r="D351" s="32" t="s">
        <v>454</v>
      </c>
      <c r="E351" s="105">
        <f>E354+E352</f>
        <v>89</v>
      </c>
      <c r="F351" s="105">
        <f>F354+F352</f>
        <v>0</v>
      </c>
      <c r="G351" s="105">
        <f>G354+G352</f>
        <v>0</v>
      </c>
    </row>
    <row r="352" spans="1:7" s="8" customFormat="1" ht="33.75">
      <c r="A352" s="9" t="s">
        <v>591</v>
      </c>
      <c r="B352" s="93" t="s">
        <v>927</v>
      </c>
      <c r="C352" s="35"/>
      <c r="D352" s="34" t="s">
        <v>921</v>
      </c>
      <c r="E352" s="105">
        <f>E353</f>
        <v>28</v>
      </c>
      <c r="F352" s="105">
        <f>F353</f>
        <v>0</v>
      </c>
      <c r="G352" s="105">
        <f>G353</f>
        <v>0</v>
      </c>
    </row>
    <row r="353" spans="1:7" s="8" customFormat="1" ht="22.5">
      <c r="A353" s="9" t="s">
        <v>591</v>
      </c>
      <c r="B353" s="93" t="s">
        <v>927</v>
      </c>
      <c r="C353" s="35">
        <v>600</v>
      </c>
      <c r="D353" s="32" t="s">
        <v>508</v>
      </c>
      <c r="E353" s="105">
        <f>'Прил.№5'!F629</f>
        <v>28</v>
      </c>
      <c r="F353" s="105">
        <f>'Прил.№5'!G629</f>
        <v>0</v>
      </c>
      <c r="G353" s="105">
        <f>'Прил.№5'!H629</f>
        <v>0</v>
      </c>
    </row>
    <row r="354" spans="1:7" s="8" customFormat="1" ht="33.75">
      <c r="A354" s="9" t="s">
        <v>591</v>
      </c>
      <c r="B354" s="39" t="s">
        <v>858</v>
      </c>
      <c r="C354" s="9"/>
      <c r="D354" s="32" t="s">
        <v>860</v>
      </c>
      <c r="E354" s="105">
        <f>E355</f>
        <v>61</v>
      </c>
      <c r="F354" s="105">
        <f>F355</f>
        <v>0</v>
      </c>
      <c r="G354" s="105">
        <f>G355</f>
        <v>0</v>
      </c>
    </row>
    <row r="355" spans="1:7" s="8" customFormat="1" ht="22.5">
      <c r="A355" s="9" t="s">
        <v>591</v>
      </c>
      <c r="B355" s="39" t="s">
        <v>858</v>
      </c>
      <c r="C355" s="9" t="s">
        <v>151</v>
      </c>
      <c r="D355" s="32" t="s">
        <v>508</v>
      </c>
      <c r="E355" s="105">
        <f>'Прил.№5'!F387</f>
        <v>61</v>
      </c>
      <c r="F355" s="105">
        <f>'Прил.№5'!G387</f>
        <v>0</v>
      </c>
      <c r="G355" s="105">
        <f>'Прил.№5'!H387</f>
        <v>0</v>
      </c>
    </row>
    <row r="356" spans="1:7" s="8" customFormat="1" ht="22.5">
      <c r="A356" s="9" t="s">
        <v>591</v>
      </c>
      <c r="B356" s="39" t="s">
        <v>861</v>
      </c>
      <c r="C356" s="9"/>
      <c r="D356" s="31" t="s">
        <v>409</v>
      </c>
      <c r="E356" s="105">
        <f aca="true" t="shared" si="45" ref="E356:G357">E357</f>
        <v>610.85</v>
      </c>
      <c r="F356" s="105">
        <f t="shared" si="45"/>
        <v>0</v>
      </c>
      <c r="G356" s="105">
        <f t="shared" si="45"/>
        <v>0</v>
      </c>
    </row>
    <row r="357" spans="1:7" s="8" customFormat="1" ht="33.75">
      <c r="A357" s="9" t="s">
        <v>591</v>
      </c>
      <c r="B357" s="39" t="s">
        <v>862</v>
      </c>
      <c r="C357" s="9"/>
      <c r="D357" s="32" t="s">
        <v>863</v>
      </c>
      <c r="E357" s="105">
        <f t="shared" si="45"/>
        <v>610.85</v>
      </c>
      <c r="F357" s="105">
        <f t="shared" si="45"/>
        <v>0</v>
      </c>
      <c r="G357" s="105">
        <f t="shared" si="45"/>
        <v>0</v>
      </c>
    </row>
    <row r="358" spans="1:7" s="8" customFormat="1" ht="22.5">
      <c r="A358" s="9" t="s">
        <v>591</v>
      </c>
      <c r="B358" s="39" t="s">
        <v>862</v>
      </c>
      <c r="C358" s="9" t="s">
        <v>151</v>
      </c>
      <c r="D358" s="32" t="s">
        <v>508</v>
      </c>
      <c r="E358" s="105">
        <f>'Прил.№5'!F390</f>
        <v>610.85</v>
      </c>
      <c r="F358" s="105">
        <f>'Прил.№5'!G390</f>
        <v>0</v>
      </c>
      <c r="G358" s="105">
        <f>'Прил.№5'!H390</f>
        <v>0</v>
      </c>
    </row>
    <row r="359" spans="1:7" s="8" customFormat="1" ht="33.75">
      <c r="A359" s="9" t="s">
        <v>591</v>
      </c>
      <c r="B359" s="39" t="s">
        <v>245</v>
      </c>
      <c r="C359" s="35"/>
      <c r="D359" s="34" t="s">
        <v>47</v>
      </c>
      <c r="E359" s="105">
        <f aca="true" t="shared" si="46" ref="E359:G360">E360</f>
        <v>5672.450000000001</v>
      </c>
      <c r="F359" s="105">
        <f t="shared" si="46"/>
        <v>4631.6</v>
      </c>
      <c r="G359" s="105">
        <f t="shared" si="46"/>
        <v>4600</v>
      </c>
    </row>
    <row r="360" spans="1:7" ht="22.5">
      <c r="A360" s="9" t="s">
        <v>591</v>
      </c>
      <c r="B360" s="93">
        <v>1230000000</v>
      </c>
      <c r="C360" s="36"/>
      <c r="D360" s="43" t="s">
        <v>186</v>
      </c>
      <c r="E360" s="105">
        <f t="shared" si="46"/>
        <v>5672.450000000001</v>
      </c>
      <c r="F360" s="105">
        <f t="shared" si="46"/>
        <v>4631.6</v>
      </c>
      <c r="G360" s="105">
        <f t="shared" si="46"/>
        <v>4600</v>
      </c>
    </row>
    <row r="361" spans="1:7" ht="22.5">
      <c r="A361" s="9" t="s">
        <v>591</v>
      </c>
      <c r="B361" s="93">
        <v>1230100000</v>
      </c>
      <c r="C361" s="36"/>
      <c r="D361" s="31" t="s">
        <v>373</v>
      </c>
      <c r="E361" s="105">
        <f>E362+E373</f>
        <v>5672.450000000001</v>
      </c>
      <c r="F361" s="105">
        <f>F362+F373</f>
        <v>4631.6</v>
      </c>
      <c r="G361" s="105">
        <f>G362+G373</f>
        <v>4600</v>
      </c>
    </row>
    <row r="362" spans="1:7" ht="12.75">
      <c r="A362" s="9" t="s">
        <v>591</v>
      </c>
      <c r="B362" s="93">
        <v>1230120000</v>
      </c>
      <c r="C362" s="36"/>
      <c r="D362" s="31" t="s">
        <v>398</v>
      </c>
      <c r="E362" s="105">
        <f>E363+E365+E367+E370</f>
        <v>4788.6</v>
      </c>
      <c r="F362" s="105">
        <f>F363+F365+F367+F370</f>
        <v>4631.6</v>
      </c>
      <c r="G362" s="105">
        <f>G363+G365+G367+G370</f>
        <v>4600</v>
      </c>
    </row>
    <row r="363" spans="1:7" ht="12.75">
      <c r="A363" s="9" t="s">
        <v>591</v>
      </c>
      <c r="B363" s="93">
        <v>1230120020</v>
      </c>
      <c r="C363" s="36"/>
      <c r="D363" s="31" t="s">
        <v>367</v>
      </c>
      <c r="E363" s="105">
        <f>E364</f>
        <v>4703.6</v>
      </c>
      <c r="F363" s="105">
        <f>F364</f>
        <v>4631.6</v>
      </c>
      <c r="G363" s="105">
        <f>G364</f>
        <v>4600</v>
      </c>
    </row>
    <row r="364" spans="1:7" ht="22.5">
      <c r="A364" s="9" t="s">
        <v>591</v>
      </c>
      <c r="B364" s="93">
        <v>1230120020</v>
      </c>
      <c r="C364" s="36">
        <v>600</v>
      </c>
      <c r="D364" s="32" t="s">
        <v>540</v>
      </c>
      <c r="E364" s="105">
        <f>'Прил.№5'!F621</f>
        <v>4703.6</v>
      </c>
      <c r="F364" s="105">
        <f>'Прил.№5'!G621</f>
        <v>4631.6</v>
      </c>
      <c r="G364" s="105">
        <f>'Прил.№5'!H621</f>
        <v>4600</v>
      </c>
    </row>
    <row r="365" spans="1:7" ht="12.75">
      <c r="A365" s="9" t="s">
        <v>591</v>
      </c>
      <c r="B365" s="93">
        <v>1230120030</v>
      </c>
      <c r="C365" s="36"/>
      <c r="D365" s="34" t="s">
        <v>364</v>
      </c>
      <c r="E365" s="105">
        <f>E366</f>
        <v>24</v>
      </c>
      <c r="F365" s="105">
        <f>F366</f>
        <v>0</v>
      </c>
      <c r="G365" s="105">
        <f>G366</f>
        <v>0</v>
      </c>
    </row>
    <row r="366" spans="1:7" ht="20.25" customHeight="1">
      <c r="A366" s="9" t="s">
        <v>591</v>
      </c>
      <c r="B366" s="93">
        <v>1230120030</v>
      </c>
      <c r="C366" s="36">
        <v>600</v>
      </c>
      <c r="D366" s="32" t="s">
        <v>540</v>
      </c>
      <c r="E366" s="108">
        <f>'Прил.№5'!F623</f>
        <v>24</v>
      </c>
      <c r="F366" s="108">
        <f>'Прил.№5'!G623</f>
        <v>0</v>
      </c>
      <c r="G366" s="108">
        <f>'Прил.№5'!H623</f>
        <v>0</v>
      </c>
    </row>
    <row r="367" spans="1:7" ht="22.5" hidden="1">
      <c r="A367" s="9" t="s">
        <v>591</v>
      </c>
      <c r="B367" s="93">
        <v>1230120830</v>
      </c>
      <c r="C367" s="35"/>
      <c r="D367" s="34" t="s">
        <v>61</v>
      </c>
      <c r="E367" s="108">
        <f aca="true" t="shared" si="47" ref="E367:G368">E368</f>
        <v>0</v>
      </c>
      <c r="F367" s="108">
        <f t="shared" si="47"/>
        <v>0</v>
      </c>
      <c r="G367" s="108">
        <f t="shared" si="47"/>
        <v>0</v>
      </c>
    </row>
    <row r="368" spans="1:7" ht="12.75" hidden="1">
      <c r="A368" s="9" t="s">
        <v>591</v>
      </c>
      <c r="B368" s="93" t="s">
        <v>157</v>
      </c>
      <c r="C368" s="35"/>
      <c r="D368" s="32" t="s">
        <v>244</v>
      </c>
      <c r="E368" s="108">
        <f t="shared" si="47"/>
        <v>0</v>
      </c>
      <c r="F368" s="108">
        <f t="shared" si="47"/>
        <v>0</v>
      </c>
      <c r="G368" s="108">
        <f t="shared" si="47"/>
        <v>0</v>
      </c>
    </row>
    <row r="369" spans="1:7" ht="22.5" hidden="1">
      <c r="A369" s="9" t="s">
        <v>591</v>
      </c>
      <c r="B369" s="93" t="s">
        <v>157</v>
      </c>
      <c r="C369" s="36">
        <v>600</v>
      </c>
      <c r="D369" s="32" t="s">
        <v>540</v>
      </c>
      <c r="E369" s="108">
        <f>'Прил.№5'!F626</f>
        <v>0</v>
      </c>
      <c r="F369" s="108">
        <f>'Прил.№5'!G626</f>
        <v>0</v>
      </c>
      <c r="G369" s="108">
        <f>'Прил.№5'!H626</f>
        <v>0</v>
      </c>
    </row>
    <row r="370" spans="1:7" ht="33.75">
      <c r="A370" s="9" t="s">
        <v>591</v>
      </c>
      <c r="B370" s="93" t="s">
        <v>877</v>
      </c>
      <c r="C370" s="36"/>
      <c r="D370" s="32" t="s">
        <v>454</v>
      </c>
      <c r="E370" s="108">
        <f aca="true" t="shared" si="48" ref="E370:G371">E371</f>
        <v>61</v>
      </c>
      <c r="F370" s="108">
        <f t="shared" si="48"/>
        <v>0</v>
      </c>
      <c r="G370" s="108">
        <f t="shared" si="48"/>
        <v>0</v>
      </c>
    </row>
    <row r="371" spans="1:7" ht="33.75">
      <c r="A371" s="9" t="s">
        <v>591</v>
      </c>
      <c r="B371" s="39" t="s">
        <v>878</v>
      </c>
      <c r="C371" s="9"/>
      <c r="D371" s="32" t="s">
        <v>860</v>
      </c>
      <c r="E371" s="108">
        <f t="shared" si="48"/>
        <v>61</v>
      </c>
      <c r="F371" s="108">
        <f t="shared" si="48"/>
        <v>0</v>
      </c>
      <c r="G371" s="108">
        <f t="shared" si="48"/>
        <v>0</v>
      </c>
    </row>
    <row r="372" spans="1:7" ht="22.5">
      <c r="A372" s="9" t="s">
        <v>591</v>
      </c>
      <c r="B372" s="39" t="s">
        <v>878</v>
      </c>
      <c r="C372" s="9" t="s">
        <v>151</v>
      </c>
      <c r="D372" s="32" t="s">
        <v>508</v>
      </c>
      <c r="E372" s="108">
        <f>'Прил.№5'!F631</f>
        <v>61</v>
      </c>
      <c r="F372" s="108">
        <f>'Прил.№5'!G631</f>
        <v>0</v>
      </c>
      <c r="G372" s="108">
        <f>'Прил.№5'!H631</f>
        <v>0</v>
      </c>
    </row>
    <row r="373" spans="1:7" ht="22.5">
      <c r="A373" s="9" t="s">
        <v>591</v>
      </c>
      <c r="B373" s="39" t="s">
        <v>879</v>
      </c>
      <c r="C373" s="9"/>
      <c r="D373" s="31" t="s">
        <v>409</v>
      </c>
      <c r="E373" s="108">
        <f>E376+E374</f>
        <v>883.85</v>
      </c>
      <c r="F373" s="108">
        <f>F376+F374</f>
        <v>0</v>
      </c>
      <c r="G373" s="108">
        <f>G376+G374</f>
        <v>0</v>
      </c>
    </row>
    <row r="374" spans="1:7" ht="22.5">
      <c r="A374" s="9" t="s">
        <v>591</v>
      </c>
      <c r="B374" s="39" t="s">
        <v>914</v>
      </c>
      <c r="C374" s="9"/>
      <c r="D374" s="34" t="s">
        <v>913</v>
      </c>
      <c r="E374" s="108">
        <f>E375</f>
        <v>273</v>
      </c>
      <c r="F374" s="108">
        <f>F375</f>
        <v>0</v>
      </c>
      <c r="G374" s="108">
        <f>G375</f>
        <v>0</v>
      </c>
    </row>
    <row r="375" spans="1:7" ht="22.5">
      <c r="A375" s="9" t="s">
        <v>591</v>
      </c>
      <c r="B375" s="39" t="s">
        <v>914</v>
      </c>
      <c r="C375" s="9" t="s">
        <v>151</v>
      </c>
      <c r="D375" s="32" t="s">
        <v>508</v>
      </c>
      <c r="E375" s="108">
        <f>'Прил.№5'!F634</f>
        <v>273</v>
      </c>
      <c r="F375" s="108">
        <f>'Прил.№5'!G634</f>
        <v>0</v>
      </c>
      <c r="G375" s="108">
        <f>'Прил.№5'!H634</f>
        <v>0</v>
      </c>
    </row>
    <row r="376" spans="1:7" ht="33.75">
      <c r="A376" s="9" t="s">
        <v>591</v>
      </c>
      <c r="B376" s="39" t="s">
        <v>880</v>
      </c>
      <c r="C376" s="9"/>
      <c r="D376" s="32" t="s">
        <v>863</v>
      </c>
      <c r="E376" s="108">
        <f>E377</f>
        <v>610.85</v>
      </c>
      <c r="F376" s="108">
        <f>F377</f>
        <v>0</v>
      </c>
      <c r="G376" s="108">
        <f>G377</f>
        <v>0</v>
      </c>
    </row>
    <row r="377" spans="1:7" ht="22.5">
      <c r="A377" s="9" t="s">
        <v>591</v>
      </c>
      <c r="B377" s="39" t="s">
        <v>880</v>
      </c>
      <c r="C377" s="9" t="s">
        <v>151</v>
      </c>
      <c r="D377" s="32" t="s">
        <v>508</v>
      </c>
      <c r="E377" s="108">
        <f>'Прил.№5'!F636</f>
        <v>610.85</v>
      </c>
      <c r="F377" s="108">
        <f>'Прил.№5'!G636</f>
        <v>0</v>
      </c>
      <c r="G377" s="108">
        <f>'Прил.№5'!H636</f>
        <v>0</v>
      </c>
    </row>
    <row r="378" spans="1:7" ht="22.5">
      <c r="A378" s="37" t="s">
        <v>63</v>
      </c>
      <c r="B378" s="38"/>
      <c r="C378" s="11"/>
      <c r="D378" s="18" t="str">
        <f>'Прил.№5'!E637</f>
        <v>Профессиональная подготовка, переподготовка и повышение квалификации</v>
      </c>
      <c r="E378" s="103">
        <f>E379+E385</f>
        <v>180</v>
      </c>
      <c r="F378" s="103">
        <f>F379+F385</f>
        <v>180</v>
      </c>
      <c r="G378" s="103">
        <f>G379+G385</f>
        <v>160</v>
      </c>
    </row>
    <row r="379" spans="1:7" ht="22.5">
      <c r="A379" s="9" t="s">
        <v>63</v>
      </c>
      <c r="B379" s="39" t="s">
        <v>399</v>
      </c>
      <c r="C379" s="9"/>
      <c r="D379" s="32" t="s">
        <v>39</v>
      </c>
      <c r="E379" s="105">
        <f aca="true" t="shared" si="49" ref="E379:G383">E380</f>
        <v>80</v>
      </c>
      <c r="F379" s="105">
        <f t="shared" si="49"/>
        <v>80</v>
      </c>
      <c r="G379" s="105">
        <f t="shared" si="49"/>
        <v>60</v>
      </c>
    </row>
    <row r="380" spans="1:7" ht="33.75">
      <c r="A380" s="9" t="s">
        <v>63</v>
      </c>
      <c r="B380" s="39" t="s">
        <v>417</v>
      </c>
      <c r="C380" s="9"/>
      <c r="D380" s="44" t="s">
        <v>49</v>
      </c>
      <c r="E380" s="105">
        <f t="shared" si="49"/>
        <v>80</v>
      </c>
      <c r="F380" s="105">
        <f t="shared" si="49"/>
        <v>80</v>
      </c>
      <c r="G380" s="105">
        <f t="shared" si="49"/>
        <v>60</v>
      </c>
    </row>
    <row r="381" spans="1:7" ht="22.5">
      <c r="A381" s="9" t="s">
        <v>63</v>
      </c>
      <c r="B381" s="39" t="s">
        <v>463</v>
      </c>
      <c r="C381" s="9"/>
      <c r="D381" s="32" t="s">
        <v>533</v>
      </c>
      <c r="E381" s="105">
        <f t="shared" si="49"/>
        <v>80</v>
      </c>
      <c r="F381" s="105">
        <f t="shared" si="49"/>
        <v>80</v>
      </c>
      <c r="G381" s="105">
        <f t="shared" si="49"/>
        <v>60</v>
      </c>
    </row>
    <row r="382" spans="1:7" ht="12.75">
      <c r="A382" s="9" t="s">
        <v>63</v>
      </c>
      <c r="B382" s="39" t="s">
        <v>464</v>
      </c>
      <c r="C382" s="9"/>
      <c r="D382" s="31" t="s">
        <v>398</v>
      </c>
      <c r="E382" s="105">
        <f t="shared" si="49"/>
        <v>80</v>
      </c>
      <c r="F382" s="105">
        <f t="shared" si="49"/>
        <v>80</v>
      </c>
      <c r="G382" s="105">
        <f t="shared" si="49"/>
        <v>60</v>
      </c>
    </row>
    <row r="383" spans="1:7" ht="22.5">
      <c r="A383" s="9" t="s">
        <v>63</v>
      </c>
      <c r="B383" s="39" t="s">
        <v>465</v>
      </c>
      <c r="C383" s="9"/>
      <c r="D383" s="32" t="s">
        <v>534</v>
      </c>
      <c r="E383" s="105">
        <f>E384</f>
        <v>80</v>
      </c>
      <c r="F383" s="105">
        <f t="shared" si="49"/>
        <v>80</v>
      </c>
      <c r="G383" s="105">
        <f t="shared" si="49"/>
        <v>60</v>
      </c>
    </row>
    <row r="384" spans="1:7" ht="22.5">
      <c r="A384" s="9" t="s">
        <v>63</v>
      </c>
      <c r="B384" s="39" t="s">
        <v>465</v>
      </c>
      <c r="C384" s="9" t="s">
        <v>105</v>
      </c>
      <c r="D384" s="32" t="s">
        <v>598</v>
      </c>
      <c r="E384" s="105">
        <f>'Прил.№5'!F163</f>
        <v>80</v>
      </c>
      <c r="F384" s="105">
        <f>'Прил.№5'!G163</f>
        <v>80</v>
      </c>
      <c r="G384" s="105">
        <f>'Прил.№5'!H163</f>
        <v>60</v>
      </c>
    </row>
    <row r="385" spans="1:7" s="5" customFormat="1" ht="33.75">
      <c r="A385" s="9" t="s">
        <v>63</v>
      </c>
      <c r="B385" s="93">
        <v>1200000000</v>
      </c>
      <c r="C385" s="11"/>
      <c r="D385" s="34" t="s">
        <v>47</v>
      </c>
      <c r="E385" s="105">
        <f aca="true" t="shared" si="50" ref="E385:G389">E386</f>
        <v>100</v>
      </c>
      <c r="F385" s="105">
        <f t="shared" si="50"/>
        <v>100</v>
      </c>
      <c r="G385" s="105">
        <f t="shared" si="50"/>
        <v>100</v>
      </c>
    </row>
    <row r="386" spans="1:7" ht="22.5">
      <c r="A386" s="9" t="s">
        <v>63</v>
      </c>
      <c r="B386" s="93">
        <v>1240000000</v>
      </c>
      <c r="C386" s="6"/>
      <c r="D386" s="44" t="s">
        <v>153</v>
      </c>
      <c r="E386" s="105">
        <f t="shared" si="50"/>
        <v>100</v>
      </c>
      <c r="F386" s="105">
        <f t="shared" si="50"/>
        <v>100</v>
      </c>
      <c r="G386" s="105">
        <f t="shared" si="50"/>
        <v>100</v>
      </c>
    </row>
    <row r="387" spans="1:7" ht="22.5">
      <c r="A387" s="9" t="s">
        <v>63</v>
      </c>
      <c r="B387" s="93">
        <v>1240100000</v>
      </c>
      <c r="C387" s="6"/>
      <c r="D387" s="31" t="s">
        <v>374</v>
      </c>
      <c r="E387" s="105">
        <f t="shared" si="50"/>
        <v>100</v>
      </c>
      <c r="F387" s="105">
        <f t="shared" si="50"/>
        <v>100</v>
      </c>
      <c r="G387" s="105">
        <f t="shared" si="50"/>
        <v>100</v>
      </c>
    </row>
    <row r="388" spans="1:7" ht="12.75">
      <c r="A388" s="9" t="s">
        <v>63</v>
      </c>
      <c r="B388" s="93">
        <v>1240120000</v>
      </c>
      <c r="C388" s="6"/>
      <c r="D388" s="31" t="s">
        <v>398</v>
      </c>
      <c r="E388" s="105">
        <f t="shared" si="50"/>
        <v>100</v>
      </c>
      <c r="F388" s="105">
        <f t="shared" si="50"/>
        <v>100</v>
      </c>
      <c r="G388" s="105">
        <f t="shared" si="50"/>
        <v>100</v>
      </c>
    </row>
    <row r="389" spans="1:7" ht="22.5">
      <c r="A389" s="9" t="s">
        <v>63</v>
      </c>
      <c r="B389" s="93">
        <v>1240120010</v>
      </c>
      <c r="C389" s="6"/>
      <c r="D389" s="31" t="s">
        <v>154</v>
      </c>
      <c r="E389" s="105">
        <f>E390</f>
        <v>100</v>
      </c>
      <c r="F389" s="105">
        <f t="shared" si="50"/>
        <v>100</v>
      </c>
      <c r="G389" s="105">
        <f t="shared" si="50"/>
        <v>100</v>
      </c>
    </row>
    <row r="390" spans="1:7" ht="22.5">
      <c r="A390" s="9" t="s">
        <v>63</v>
      </c>
      <c r="B390" s="93">
        <v>1240120010</v>
      </c>
      <c r="C390" s="36">
        <v>600</v>
      </c>
      <c r="D390" s="32" t="s">
        <v>540</v>
      </c>
      <c r="E390" s="105">
        <f>'Прил.№5'!F643</f>
        <v>100</v>
      </c>
      <c r="F390" s="105">
        <f>'Прил.№5'!G643</f>
        <v>100</v>
      </c>
      <c r="G390" s="105">
        <f>'Прил.№5'!H643</f>
        <v>100</v>
      </c>
    </row>
    <row r="391" spans="1:7" ht="12.75">
      <c r="A391" s="37" t="s">
        <v>13</v>
      </c>
      <c r="B391" s="93"/>
      <c r="C391" s="11"/>
      <c r="D391" s="18" t="s">
        <v>27</v>
      </c>
      <c r="E391" s="103">
        <f>E392+E413</f>
        <v>1209.9</v>
      </c>
      <c r="F391" s="103">
        <f>F392+F413</f>
        <v>300</v>
      </c>
      <c r="G391" s="103">
        <f>G392+G413</f>
        <v>350</v>
      </c>
    </row>
    <row r="392" spans="1:7" ht="22.5">
      <c r="A392" s="9" t="s">
        <v>13</v>
      </c>
      <c r="B392" s="39" t="s">
        <v>478</v>
      </c>
      <c r="C392" s="9"/>
      <c r="D392" s="32" t="s">
        <v>51</v>
      </c>
      <c r="E392" s="105">
        <f>E393+E398</f>
        <v>200</v>
      </c>
      <c r="F392" s="105">
        <f>F393+F398</f>
        <v>150</v>
      </c>
      <c r="G392" s="105">
        <f>G393+G398</f>
        <v>200</v>
      </c>
    </row>
    <row r="393" spans="1:7" ht="12.75">
      <c r="A393" s="9" t="s">
        <v>13</v>
      </c>
      <c r="B393" s="39" t="s">
        <v>268</v>
      </c>
      <c r="C393" s="9"/>
      <c r="D393" s="44" t="s">
        <v>552</v>
      </c>
      <c r="E393" s="105">
        <f>E394</f>
        <v>30</v>
      </c>
      <c r="F393" s="105">
        <f aca="true" t="shared" si="51" ref="F393:G396">F394</f>
        <v>20</v>
      </c>
      <c r="G393" s="105">
        <f t="shared" si="51"/>
        <v>30</v>
      </c>
    </row>
    <row r="394" spans="1:7" ht="22.5">
      <c r="A394" s="9" t="s">
        <v>13</v>
      </c>
      <c r="B394" s="39" t="s">
        <v>269</v>
      </c>
      <c r="C394" s="9"/>
      <c r="D394" s="32" t="s">
        <v>259</v>
      </c>
      <c r="E394" s="105">
        <f>E395</f>
        <v>30</v>
      </c>
      <c r="F394" s="105">
        <f t="shared" si="51"/>
        <v>20</v>
      </c>
      <c r="G394" s="105">
        <f t="shared" si="51"/>
        <v>30</v>
      </c>
    </row>
    <row r="395" spans="1:7" ht="12.75">
      <c r="A395" s="9" t="s">
        <v>13</v>
      </c>
      <c r="B395" s="39" t="s">
        <v>270</v>
      </c>
      <c r="C395" s="9"/>
      <c r="D395" s="31" t="s">
        <v>398</v>
      </c>
      <c r="E395" s="105">
        <f>E396</f>
        <v>30</v>
      </c>
      <c r="F395" s="105">
        <f t="shared" si="51"/>
        <v>20</v>
      </c>
      <c r="G395" s="105">
        <f t="shared" si="51"/>
        <v>30</v>
      </c>
    </row>
    <row r="396" spans="1:7" ht="33.75">
      <c r="A396" s="9" t="s">
        <v>13</v>
      </c>
      <c r="B396" s="39" t="s">
        <v>271</v>
      </c>
      <c r="C396" s="9"/>
      <c r="D396" s="32" t="s">
        <v>260</v>
      </c>
      <c r="E396" s="105">
        <f>E397</f>
        <v>30</v>
      </c>
      <c r="F396" s="105">
        <f t="shared" si="51"/>
        <v>20</v>
      </c>
      <c r="G396" s="105">
        <f t="shared" si="51"/>
        <v>30</v>
      </c>
    </row>
    <row r="397" spans="1:7" ht="22.5">
      <c r="A397" s="9" t="s">
        <v>13</v>
      </c>
      <c r="B397" s="39" t="s">
        <v>271</v>
      </c>
      <c r="C397" s="9" t="s">
        <v>105</v>
      </c>
      <c r="D397" s="32" t="s">
        <v>598</v>
      </c>
      <c r="E397" s="105">
        <f>'Прил.№5'!F397</f>
        <v>30</v>
      </c>
      <c r="F397" s="105">
        <f>'Прил.№5'!G397</f>
        <v>20</v>
      </c>
      <c r="G397" s="105">
        <f>'Прил.№5'!H397</f>
        <v>30</v>
      </c>
    </row>
    <row r="398" spans="1:7" ht="33.75">
      <c r="A398" s="9" t="s">
        <v>13</v>
      </c>
      <c r="B398" s="39" t="s">
        <v>272</v>
      </c>
      <c r="C398" s="9"/>
      <c r="D398" s="44" t="s">
        <v>274</v>
      </c>
      <c r="E398" s="105">
        <f>E399+E403+E409</f>
        <v>170</v>
      </c>
      <c r="F398" s="105">
        <f>F399+F403+F409</f>
        <v>130</v>
      </c>
      <c r="G398" s="105">
        <f>G399+G403+G409</f>
        <v>170</v>
      </c>
    </row>
    <row r="399" spans="1:7" ht="22.5">
      <c r="A399" s="9" t="s">
        <v>13</v>
      </c>
      <c r="B399" s="39" t="s">
        <v>273</v>
      </c>
      <c r="C399" s="9"/>
      <c r="D399" s="32" t="s">
        <v>275</v>
      </c>
      <c r="E399" s="105">
        <f>E400</f>
        <v>90</v>
      </c>
      <c r="F399" s="105">
        <f aca="true" t="shared" si="52" ref="F399:G401">F400</f>
        <v>70</v>
      </c>
      <c r="G399" s="105">
        <f t="shared" si="52"/>
        <v>90</v>
      </c>
    </row>
    <row r="400" spans="1:7" ht="12.75">
      <c r="A400" s="9" t="s">
        <v>13</v>
      </c>
      <c r="B400" s="39" t="s">
        <v>200</v>
      </c>
      <c r="C400" s="9"/>
      <c r="D400" s="31" t="s">
        <v>398</v>
      </c>
      <c r="E400" s="105">
        <f>E401</f>
        <v>90</v>
      </c>
      <c r="F400" s="105">
        <f t="shared" si="52"/>
        <v>70</v>
      </c>
      <c r="G400" s="105">
        <f t="shared" si="52"/>
        <v>90</v>
      </c>
    </row>
    <row r="401" spans="1:7" ht="33.75">
      <c r="A401" s="9" t="s">
        <v>13</v>
      </c>
      <c r="B401" s="39" t="s">
        <v>201</v>
      </c>
      <c r="C401" s="9"/>
      <c r="D401" s="32" t="s">
        <v>276</v>
      </c>
      <c r="E401" s="108">
        <f>E402</f>
        <v>90</v>
      </c>
      <c r="F401" s="108">
        <f t="shared" si="52"/>
        <v>70</v>
      </c>
      <c r="G401" s="108">
        <f t="shared" si="52"/>
        <v>90</v>
      </c>
    </row>
    <row r="402" spans="1:7" ht="22.5">
      <c r="A402" s="9" t="s">
        <v>13</v>
      </c>
      <c r="B402" s="39" t="s">
        <v>201</v>
      </c>
      <c r="C402" s="9" t="s">
        <v>105</v>
      </c>
      <c r="D402" s="32" t="s">
        <v>598</v>
      </c>
      <c r="E402" s="108">
        <f>'Прил.№5'!F402</f>
        <v>90</v>
      </c>
      <c r="F402" s="108">
        <f>'Прил.№5'!G402</f>
        <v>70</v>
      </c>
      <c r="G402" s="108">
        <f>'Прил.№5'!H402</f>
        <v>90</v>
      </c>
    </row>
    <row r="403" spans="1:7" ht="12.75">
      <c r="A403" s="9" t="s">
        <v>13</v>
      </c>
      <c r="B403" s="39" t="s">
        <v>202</v>
      </c>
      <c r="C403" s="9"/>
      <c r="D403" s="32" t="s">
        <v>277</v>
      </c>
      <c r="E403" s="108">
        <f>E404</f>
        <v>40</v>
      </c>
      <c r="F403" s="108">
        <f>F404</f>
        <v>30</v>
      </c>
      <c r="G403" s="108">
        <f>G404</f>
        <v>40</v>
      </c>
    </row>
    <row r="404" spans="1:7" ht="12.75">
      <c r="A404" s="9" t="s">
        <v>13</v>
      </c>
      <c r="B404" s="39" t="s">
        <v>203</v>
      </c>
      <c r="C404" s="9"/>
      <c r="D404" s="31" t="s">
        <v>398</v>
      </c>
      <c r="E404" s="108">
        <f>E405+E407</f>
        <v>40</v>
      </c>
      <c r="F404" s="108">
        <f>F405+F407</f>
        <v>30</v>
      </c>
      <c r="G404" s="108">
        <f>G405+G407</f>
        <v>40</v>
      </c>
    </row>
    <row r="405" spans="1:7" ht="12.75">
      <c r="A405" s="9" t="s">
        <v>13</v>
      </c>
      <c r="B405" s="39" t="s">
        <v>204</v>
      </c>
      <c r="C405" s="9"/>
      <c r="D405" s="32" t="s">
        <v>278</v>
      </c>
      <c r="E405" s="108">
        <f>E406</f>
        <v>40</v>
      </c>
      <c r="F405" s="108">
        <f>F406</f>
        <v>30</v>
      </c>
      <c r="G405" s="108">
        <f>G406</f>
        <v>40</v>
      </c>
    </row>
    <row r="406" spans="1:7" ht="22.5">
      <c r="A406" s="9" t="s">
        <v>13</v>
      </c>
      <c r="B406" s="39" t="s">
        <v>204</v>
      </c>
      <c r="C406" s="9" t="s">
        <v>105</v>
      </c>
      <c r="D406" s="32" t="s">
        <v>598</v>
      </c>
      <c r="E406" s="108">
        <f>'Прил.№5'!F406</f>
        <v>40</v>
      </c>
      <c r="F406" s="108">
        <f>'Прил.№5'!G406</f>
        <v>30</v>
      </c>
      <c r="G406" s="108">
        <f>'Прил.№5'!H406</f>
        <v>40</v>
      </c>
    </row>
    <row r="407" spans="1:7" ht="22.5">
      <c r="A407" s="9" t="s">
        <v>13</v>
      </c>
      <c r="B407" s="39" t="s">
        <v>205</v>
      </c>
      <c r="C407" s="9"/>
      <c r="D407" s="32" t="s">
        <v>279</v>
      </c>
      <c r="E407" s="108">
        <f>E408</f>
        <v>0</v>
      </c>
      <c r="F407" s="108">
        <f>F408</f>
        <v>0</v>
      </c>
      <c r="G407" s="108">
        <f>G408</f>
        <v>0</v>
      </c>
    </row>
    <row r="408" spans="1:7" ht="22.5">
      <c r="A408" s="9" t="s">
        <v>13</v>
      </c>
      <c r="B408" s="39" t="s">
        <v>205</v>
      </c>
      <c r="C408" s="9" t="s">
        <v>105</v>
      </c>
      <c r="D408" s="32" t="s">
        <v>598</v>
      </c>
      <c r="E408" s="108">
        <f>'Прил.№5'!F409</f>
        <v>0</v>
      </c>
      <c r="F408" s="108">
        <f>'Прил.№5'!G409</f>
        <v>0</v>
      </c>
      <c r="G408" s="108">
        <f>'Прил.№5'!H409</f>
        <v>0</v>
      </c>
    </row>
    <row r="409" spans="1:7" ht="22.5">
      <c r="A409" s="9" t="s">
        <v>13</v>
      </c>
      <c r="B409" s="39" t="s">
        <v>380</v>
      </c>
      <c r="C409" s="9"/>
      <c r="D409" s="32" t="s">
        <v>381</v>
      </c>
      <c r="E409" s="108">
        <f>E410</f>
        <v>40</v>
      </c>
      <c r="F409" s="108">
        <f aca="true" t="shared" si="53" ref="F409:G411">F410</f>
        <v>30</v>
      </c>
      <c r="G409" s="108">
        <f t="shared" si="53"/>
        <v>40</v>
      </c>
    </row>
    <row r="410" spans="1:7" ht="12.75">
      <c r="A410" s="9" t="s">
        <v>13</v>
      </c>
      <c r="B410" s="39" t="s">
        <v>350</v>
      </c>
      <c r="C410" s="9"/>
      <c r="D410" s="31" t="s">
        <v>398</v>
      </c>
      <c r="E410" s="108">
        <f>E411</f>
        <v>40</v>
      </c>
      <c r="F410" s="108">
        <f t="shared" si="53"/>
        <v>30</v>
      </c>
      <c r="G410" s="108">
        <f t="shared" si="53"/>
        <v>40</v>
      </c>
    </row>
    <row r="411" spans="1:7" ht="12.75">
      <c r="A411" s="9" t="s">
        <v>13</v>
      </c>
      <c r="B411" s="39" t="s">
        <v>351</v>
      </c>
      <c r="C411" s="9"/>
      <c r="D411" s="32" t="s">
        <v>352</v>
      </c>
      <c r="E411" s="108">
        <f>E412</f>
        <v>40</v>
      </c>
      <c r="F411" s="108">
        <f t="shared" si="53"/>
        <v>30</v>
      </c>
      <c r="G411" s="108">
        <f t="shared" si="53"/>
        <v>40</v>
      </c>
    </row>
    <row r="412" spans="1:7" ht="22.5">
      <c r="A412" s="9" t="s">
        <v>13</v>
      </c>
      <c r="B412" s="39" t="s">
        <v>351</v>
      </c>
      <c r="C412" s="9" t="s">
        <v>105</v>
      </c>
      <c r="D412" s="32" t="s">
        <v>598</v>
      </c>
      <c r="E412" s="108">
        <f>'Прил.№5'!F413</f>
        <v>40</v>
      </c>
      <c r="F412" s="108">
        <f>'Прил.№5'!G413</f>
        <v>30</v>
      </c>
      <c r="G412" s="108">
        <f>'Прил.№5'!H413</f>
        <v>40</v>
      </c>
    </row>
    <row r="413" spans="1:7" ht="33.75">
      <c r="A413" s="9" t="s">
        <v>13</v>
      </c>
      <c r="B413" s="93">
        <v>1200000000</v>
      </c>
      <c r="C413" s="9"/>
      <c r="D413" s="34" t="s">
        <v>47</v>
      </c>
      <c r="E413" s="108">
        <f>E414</f>
        <v>1009.9</v>
      </c>
      <c r="F413" s="108">
        <f aca="true" t="shared" si="54" ref="F413:G416">F414</f>
        <v>150</v>
      </c>
      <c r="G413" s="108">
        <f t="shared" si="54"/>
        <v>150</v>
      </c>
    </row>
    <row r="414" spans="1:7" ht="22.5">
      <c r="A414" s="9" t="s">
        <v>13</v>
      </c>
      <c r="B414" s="93">
        <v>1250000000</v>
      </c>
      <c r="C414" s="9"/>
      <c r="D414" s="46" t="s">
        <v>187</v>
      </c>
      <c r="E414" s="108">
        <f>E415</f>
        <v>1009.9</v>
      </c>
      <c r="F414" s="108">
        <f t="shared" si="54"/>
        <v>150</v>
      </c>
      <c r="G414" s="108">
        <f t="shared" si="54"/>
        <v>150</v>
      </c>
    </row>
    <row r="415" spans="1:7" ht="22.5">
      <c r="A415" s="9" t="s">
        <v>13</v>
      </c>
      <c r="B415" s="93">
        <v>1250100000</v>
      </c>
      <c r="C415" s="9"/>
      <c r="D415" s="34" t="s">
        <v>382</v>
      </c>
      <c r="E415" s="108">
        <f>E416+E420</f>
        <v>1009.9</v>
      </c>
      <c r="F415" s="108">
        <f>F416+F420</f>
        <v>150</v>
      </c>
      <c r="G415" s="108">
        <f>G416+G420</f>
        <v>150</v>
      </c>
    </row>
    <row r="416" spans="1:7" ht="33.75">
      <c r="A416" s="9" t="s">
        <v>13</v>
      </c>
      <c r="B416" s="93" t="s">
        <v>429</v>
      </c>
      <c r="C416" s="9"/>
      <c r="D416" s="32" t="s">
        <v>454</v>
      </c>
      <c r="E416" s="108">
        <f>E417</f>
        <v>150.00000000000003</v>
      </c>
      <c r="F416" s="108">
        <f t="shared" si="54"/>
        <v>150</v>
      </c>
      <c r="G416" s="108">
        <f t="shared" si="54"/>
        <v>150</v>
      </c>
    </row>
    <row r="417" spans="1:7" ht="22.5">
      <c r="A417" s="9" t="s">
        <v>13</v>
      </c>
      <c r="B417" s="93" t="s">
        <v>431</v>
      </c>
      <c r="C417" s="9"/>
      <c r="D417" s="34" t="s">
        <v>383</v>
      </c>
      <c r="E417" s="108">
        <f>E418+E419</f>
        <v>150.00000000000003</v>
      </c>
      <c r="F417" s="108">
        <f>F418+F419</f>
        <v>150</v>
      </c>
      <c r="G417" s="108">
        <f>G418+G419</f>
        <v>150</v>
      </c>
    </row>
    <row r="418" spans="1:7" ht="22.5">
      <c r="A418" s="9" t="s">
        <v>13</v>
      </c>
      <c r="B418" s="93" t="s">
        <v>431</v>
      </c>
      <c r="C418" s="9" t="s">
        <v>105</v>
      </c>
      <c r="D418" s="32" t="s">
        <v>598</v>
      </c>
      <c r="E418" s="108">
        <f>'Прил.№5'!F652</f>
        <v>8.899999999999999</v>
      </c>
      <c r="F418" s="108">
        <f>'Прил.№5'!G652</f>
        <v>27</v>
      </c>
      <c r="G418" s="108">
        <f>'Прил.№5'!H652</f>
        <v>27</v>
      </c>
    </row>
    <row r="419" spans="1:7" ht="22.5">
      <c r="A419" s="9" t="s">
        <v>13</v>
      </c>
      <c r="B419" s="93" t="s">
        <v>431</v>
      </c>
      <c r="C419" s="9" t="s">
        <v>151</v>
      </c>
      <c r="D419" s="32" t="s">
        <v>508</v>
      </c>
      <c r="E419" s="108">
        <f>'Прил.№5'!F653</f>
        <v>141.10000000000002</v>
      </c>
      <c r="F419" s="108">
        <f>'Прил.№5'!G653</f>
        <v>123</v>
      </c>
      <c r="G419" s="108">
        <f>'Прил.№5'!H653</f>
        <v>123</v>
      </c>
    </row>
    <row r="420" spans="1:7" ht="22.5">
      <c r="A420" s="9" t="s">
        <v>13</v>
      </c>
      <c r="B420" s="93">
        <v>1250110000</v>
      </c>
      <c r="C420" s="9"/>
      <c r="D420" s="31" t="s">
        <v>409</v>
      </c>
      <c r="E420" s="108">
        <f aca="true" t="shared" si="55" ref="E420:G421">E421</f>
        <v>859.9</v>
      </c>
      <c r="F420" s="108">
        <f t="shared" si="55"/>
        <v>0</v>
      </c>
      <c r="G420" s="108">
        <f t="shared" si="55"/>
        <v>0</v>
      </c>
    </row>
    <row r="421" spans="1:7" ht="12.75">
      <c r="A421" s="9" t="s">
        <v>13</v>
      </c>
      <c r="B421" s="93">
        <v>1250110240</v>
      </c>
      <c r="C421" s="9"/>
      <c r="D421" s="32" t="s">
        <v>881</v>
      </c>
      <c r="E421" s="108">
        <f t="shared" si="55"/>
        <v>859.9</v>
      </c>
      <c r="F421" s="108">
        <f t="shared" si="55"/>
        <v>0</v>
      </c>
      <c r="G421" s="108">
        <f t="shared" si="55"/>
        <v>0</v>
      </c>
    </row>
    <row r="422" spans="1:7" ht="22.5">
      <c r="A422" s="9" t="s">
        <v>13</v>
      </c>
      <c r="B422" s="93">
        <v>1250110240</v>
      </c>
      <c r="C422" s="9" t="s">
        <v>151</v>
      </c>
      <c r="D422" s="32" t="s">
        <v>508</v>
      </c>
      <c r="E422" s="108">
        <f>'Прил.№5'!F656</f>
        <v>859.9</v>
      </c>
      <c r="F422" s="108">
        <f>'Прил.№5'!G656</f>
        <v>0</v>
      </c>
      <c r="G422" s="108">
        <f>'Прил.№5'!H656</f>
        <v>0</v>
      </c>
    </row>
    <row r="423" spans="1:7" ht="12.75">
      <c r="A423" s="37" t="s">
        <v>14</v>
      </c>
      <c r="B423" s="93"/>
      <c r="C423" s="16"/>
      <c r="D423" s="12" t="s">
        <v>15</v>
      </c>
      <c r="E423" s="103">
        <f>E424</f>
        <v>7917.610000000001</v>
      </c>
      <c r="F423" s="103">
        <f>F424</f>
        <v>7868.4</v>
      </c>
      <c r="G423" s="103">
        <f>G424</f>
        <v>7611.4</v>
      </c>
    </row>
    <row r="424" spans="1:7" ht="33.75">
      <c r="A424" s="9" t="s">
        <v>14</v>
      </c>
      <c r="B424" s="39" t="s">
        <v>245</v>
      </c>
      <c r="C424" s="9"/>
      <c r="D424" s="34" t="s">
        <v>47</v>
      </c>
      <c r="E424" s="105">
        <f>E444+E425+E436</f>
        <v>7917.610000000001</v>
      </c>
      <c r="F424" s="105">
        <f>F444+F425+F436</f>
        <v>7868.4</v>
      </c>
      <c r="G424" s="105">
        <f>G444+G425+G436</f>
        <v>7611.4</v>
      </c>
    </row>
    <row r="425" spans="1:7" ht="22.5">
      <c r="A425" s="9" t="s">
        <v>14</v>
      </c>
      <c r="B425" s="93">
        <v>1230000000</v>
      </c>
      <c r="C425" s="36"/>
      <c r="D425" s="43" t="s">
        <v>186</v>
      </c>
      <c r="E425" s="105">
        <f>E426</f>
        <v>151</v>
      </c>
      <c r="F425" s="105">
        <f aca="true" t="shared" si="56" ref="F425:G428">F426</f>
        <v>100</v>
      </c>
      <c r="G425" s="105">
        <f t="shared" si="56"/>
        <v>100</v>
      </c>
    </row>
    <row r="426" spans="1:7" ht="33.75">
      <c r="A426" s="9" t="s">
        <v>14</v>
      </c>
      <c r="B426" s="93">
        <v>1230200000</v>
      </c>
      <c r="C426" s="9"/>
      <c r="D426" s="34" t="s">
        <v>387</v>
      </c>
      <c r="E426" s="105">
        <f>E427+E433</f>
        <v>151</v>
      </c>
      <c r="F426" s="105">
        <f>F427+F433</f>
        <v>100</v>
      </c>
      <c r="G426" s="105">
        <f>G427+G433</f>
        <v>100</v>
      </c>
    </row>
    <row r="427" spans="1:7" ht="12.75">
      <c r="A427" s="9" t="s">
        <v>14</v>
      </c>
      <c r="B427" s="93">
        <v>1230220000</v>
      </c>
      <c r="C427" s="9"/>
      <c r="D427" s="31" t="s">
        <v>398</v>
      </c>
      <c r="E427" s="105">
        <f>E428+E430</f>
        <v>107.8</v>
      </c>
      <c r="F427" s="105">
        <f>F428+F430</f>
        <v>100</v>
      </c>
      <c r="G427" s="105">
        <f>G428+G430</f>
        <v>100</v>
      </c>
    </row>
    <row r="428" spans="1:7" ht="22.5">
      <c r="A428" s="9" t="s">
        <v>14</v>
      </c>
      <c r="B428" s="93">
        <v>1230220010</v>
      </c>
      <c r="C428" s="9"/>
      <c r="D428" s="34" t="s">
        <v>386</v>
      </c>
      <c r="E428" s="105">
        <f>E429</f>
        <v>99</v>
      </c>
      <c r="F428" s="105">
        <f t="shared" si="56"/>
        <v>100</v>
      </c>
      <c r="G428" s="105">
        <f t="shared" si="56"/>
        <v>100</v>
      </c>
    </row>
    <row r="429" spans="1:7" ht="22.5">
      <c r="A429" s="9" t="s">
        <v>14</v>
      </c>
      <c r="B429" s="93">
        <v>1230220010</v>
      </c>
      <c r="C429" s="9" t="s">
        <v>105</v>
      </c>
      <c r="D429" s="32" t="s">
        <v>598</v>
      </c>
      <c r="E429" s="105">
        <f>'Прил.№5'!F663</f>
        <v>99</v>
      </c>
      <c r="F429" s="105">
        <f>'Прил.№5'!G663</f>
        <v>100</v>
      </c>
      <c r="G429" s="105">
        <f>'Прил.№5'!H663</f>
        <v>100</v>
      </c>
    </row>
    <row r="430" spans="1:7" ht="33.75">
      <c r="A430" s="9" t="s">
        <v>14</v>
      </c>
      <c r="B430" s="39" t="s">
        <v>885</v>
      </c>
      <c r="C430" s="9"/>
      <c r="D430" s="32" t="s">
        <v>454</v>
      </c>
      <c r="E430" s="105">
        <f aca="true" t="shared" si="57" ref="E430:G431">E431</f>
        <v>8.8</v>
      </c>
      <c r="F430" s="105">
        <f t="shared" si="57"/>
        <v>0</v>
      </c>
      <c r="G430" s="105">
        <f t="shared" si="57"/>
        <v>0</v>
      </c>
    </row>
    <row r="431" spans="1:7" ht="56.25">
      <c r="A431" s="9" t="s">
        <v>14</v>
      </c>
      <c r="B431" s="93" t="s">
        <v>882</v>
      </c>
      <c r="C431" s="9"/>
      <c r="D431" s="32" t="s">
        <v>883</v>
      </c>
      <c r="E431" s="105">
        <f t="shared" si="57"/>
        <v>8.8</v>
      </c>
      <c r="F431" s="105">
        <f t="shared" si="57"/>
        <v>0</v>
      </c>
      <c r="G431" s="105">
        <f t="shared" si="57"/>
        <v>0</v>
      </c>
    </row>
    <row r="432" spans="1:7" ht="22.5">
      <c r="A432" s="9" t="s">
        <v>14</v>
      </c>
      <c r="B432" s="93" t="s">
        <v>882</v>
      </c>
      <c r="C432" s="9" t="s">
        <v>105</v>
      </c>
      <c r="D432" s="32" t="s">
        <v>598</v>
      </c>
      <c r="E432" s="105">
        <f>'Прил.№5'!F666</f>
        <v>8.8</v>
      </c>
      <c r="F432" s="105">
        <f>'Прил.№5'!G666</f>
        <v>0</v>
      </c>
      <c r="G432" s="105">
        <f>'Прил.№5'!H666</f>
        <v>0</v>
      </c>
    </row>
    <row r="433" spans="1:7" ht="22.5">
      <c r="A433" s="9" t="s">
        <v>14</v>
      </c>
      <c r="B433" s="93">
        <v>1230210000</v>
      </c>
      <c r="C433" s="9"/>
      <c r="D433" s="31" t="s">
        <v>409</v>
      </c>
      <c r="E433" s="105">
        <f aca="true" t="shared" si="58" ref="E433:G434">E434</f>
        <v>43.2</v>
      </c>
      <c r="F433" s="105">
        <f t="shared" si="58"/>
        <v>0</v>
      </c>
      <c r="G433" s="105">
        <f t="shared" si="58"/>
        <v>0</v>
      </c>
    </row>
    <row r="434" spans="1:7" ht="56.25">
      <c r="A434" s="9" t="s">
        <v>14</v>
      </c>
      <c r="B434" s="93">
        <v>1230210660</v>
      </c>
      <c r="C434" s="9"/>
      <c r="D434" s="32" t="s">
        <v>884</v>
      </c>
      <c r="E434" s="105">
        <f t="shared" si="58"/>
        <v>43.2</v>
      </c>
      <c r="F434" s="105">
        <f t="shared" si="58"/>
        <v>0</v>
      </c>
      <c r="G434" s="105">
        <f t="shared" si="58"/>
        <v>0</v>
      </c>
    </row>
    <row r="435" spans="1:7" ht="22.5">
      <c r="A435" s="9" t="s">
        <v>14</v>
      </c>
      <c r="B435" s="93">
        <v>1230210660</v>
      </c>
      <c r="C435" s="9" t="s">
        <v>105</v>
      </c>
      <c r="D435" s="32" t="s">
        <v>598</v>
      </c>
      <c r="E435" s="105">
        <f>'Прил.№5'!F669</f>
        <v>43.2</v>
      </c>
      <c r="F435" s="105">
        <f>'Прил.№5'!G669</f>
        <v>0</v>
      </c>
      <c r="G435" s="105">
        <f>'Прил.№5'!H669</f>
        <v>0</v>
      </c>
    </row>
    <row r="436" spans="1:7" ht="22.5">
      <c r="A436" s="9" t="s">
        <v>14</v>
      </c>
      <c r="B436" s="39" t="s">
        <v>160</v>
      </c>
      <c r="C436" s="9"/>
      <c r="D436" s="48" t="s">
        <v>153</v>
      </c>
      <c r="E436" s="105">
        <f>E437</f>
        <v>30</v>
      </c>
      <c r="F436" s="105">
        <f aca="true" t="shared" si="59" ref="F436:G439">F437</f>
        <v>23</v>
      </c>
      <c r="G436" s="105">
        <f t="shared" si="59"/>
        <v>23</v>
      </c>
    </row>
    <row r="437" spans="1:7" ht="45">
      <c r="A437" s="9" t="s">
        <v>14</v>
      </c>
      <c r="B437" s="39" t="s">
        <v>161</v>
      </c>
      <c r="C437" s="9"/>
      <c r="D437" s="47" t="s">
        <v>389</v>
      </c>
      <c r="E437" s="105">
        <f>E438+E441</f>
        <v>30</v>
      </c>
      <c r="F437" s="105">
        <f>F438+F441</f>
        <v>23</v>
      </c>
      <c r="G437" s="105">
        <f>G438+G441</f>
        <v>23</v>
      </c>
    </row>
    <row r="438" spans="1:7" ht="12.75">
      <c r="A438" s="9" t="s">
        <v>14</v>
      </c>
      <c r="B438" s="39" t="s">
        <v>162</v>
      </c>
      <c r="C438" s="9"/>
      <c r="D438" s="31" t="s">
        <v>398</v>
      </c>
      <c r="E438" s="105">
        <f>E439</f>
        <v>0</v>
      </c>
      <c r="F438" s="105">
        <f t="shared" si="59"/>
        <v>23</v>
      </c>
      <c r="G438" s="105">
        <f t="shared" si="59"/>
        <v>23</v>
      </c>
    </row>
    <row r="439" spans="1:7" ht="22.5">
      <c r="A439" s="9" t="s">
        <v>14</v>
      </c>
      <c r="B439" s="39" t="s">
        <v>163</v>
      </c>
      <c r="C439" s="9"/>
      <c r="D439" s="47" t="s">
        <v>510</v>
      </c>
      <c r="E439" s="105">
        <f>E440</f>
        <v>0</v>
      </c>
      <c r="F439" s="105">
        <f t="shared" si="59"/>
        <v>23</v>
      </c>
      <c r="G439" s="105">
        <f t="shared" si="59"/>
        <v>23</v>
      </c>
    </row>
    <row r="440" spans="1:7" ht="22.5">
      <c r="A440" s="9" t="s">
        <v>14</v>
      </c>
      <c r="B440" s="39" t="s">
        <v>163</v>
      </c>
      <c r="C440" s="9" t="s">
        <v>105</v>
      </c>
      <c r="D440" s="32" t="s">
        <v>598</v>
      </c>
      <c r="E440" s="105">
        <f>'Прил.№5'!F674</f>
        <v>0</v>
      </c>
      <c r="F440" s="105">
        <f>'Прил.№5'!G674</f>
        <v>23</v>
      </c>
      <c r="G440" s="105">
        <f>'Прил.№5'!H674</f>
        <v>23</v>
      </c>
    </row>
    <row r="441" spans="1:7" ht="22.5">
      <c r="A441" s="9" t="s">
        <v>14</v>
      </c>
      <c r="B441" s="39" t="s">
        <v>788</v>
      </c>
      <c r="C441" s="9"/>
      <c r="D441" s="31" t="s">
        <v>409</v>
      </c>
      <c r="E441" s="105">
        <f aca="true" t="shared" si="60" ref="E441:G442">E442</f>
        <v>30</v>
      </c>
      <c r="F441" s="105">
        <f t="shared" si="60"/>
        <v>0</v>
      </c>
      <c r="G441" s="105">
        <f t="shared" si="60"/>
        <v>0</v>
      </c>
    </row>
    <row r="442" spans="1:7" ht="22.5">
      <c r="A442" s="9" t="s">
        <v>14</v>
      </c>
      <c r="B442" s="39" t="s">
        <v>953</v>
      </c>
      <c r="C442" s="9"/>
      <c r="D442" s="31" t="s">
        <v>948</v>
      </c>
      <c r="E442" s="105">
        <f t="shared" si="60"/>
        <v>30</v>
      </c>
      <c r="F442" s="105">
        <f t="shared" si="60"/>
        <v>0</v>
      </c>
      <c r="G442" s="105">
        <f t="shared" si="60"/>
        <v>0</v>
      </c>
    </row>
    <row r="443" spans="1:7" ht="22.5">
      <c r="A443" s="9" t="s">
        <v>14</v>
      </c>
      <c r="B443" s="39" t="s">
        <v>953</v>
      </c>
      <c r="C443" s="9" t="s">
        <v>105</v>
      </c>
      <c r="D443" s="32" t="s">
        <v>598</v>
      </c>
      <c r="E443" s="105">
        <f>'Прил.№5'!F677</f>
        <v>30</v>
      </c>
      <c r="F443" s="105">
        <f>'Прил.№5'!G677</f>
        <v>0</v>
      </c>
      <c r="G443" s="105">
        <f>'Прил.№5'!H677</f>
        <v>0</v>
      </c>
    </row>
    <row r="444" spans="1:7" ht="12.75">
      <c r="A444" s="9" t="s">
        <v>14</v>
      </c>
      <c r="B444" s="39" t="s">
        <v>164</v>
      </c>
      <c r="C444" s="9"/>
      <c r="D444" s="47" t="s">
        <v>181</v>
      </c>
      <c r="E444" s="105">
        <f aca="true" t="shared" si="61" ref="E444:G445">E445</f>
        <v>7736.610000000001</v>
      </c>
      <c r="F444" s="105">
        <f t="shared" si="61"/>
        <v>7745.4</v>
      </c>
      <c r="G444" s="105">
        <f t="shared" si="61"/>
        <v>7488.4</v>
      </c>
    </row>
    <row r="445" spans="1:7" ht="33.75">
      <c r="A445" s="9" t="s">
        <v>14</v>
      </c>
      <c r="B445" s="39" t="s">
        <v>165</v>
      </c>
      <c r="C445" s="9"/>
      <c r="D445" s="32" t="s">
        <v>166</v>
      </c>
      <c r="E445" s="105">
        <f t="shared" si="61"/>
        <v>7736.610000000001</v>
      </c>
      <c r="F445" s="105">
        <f t="shared" si="61"/>
        <v>7745.4</v>
      </c>
      <c r="G445" s="105">
        <f t="shared" si="61"/>
        <v>7488.4</v>
      </c>
    </row>
    <row r="446" spans="1:7" ht="12.75">
      <c r="A446" s="9" t="s">
        <v>14</v>
      </c>
      <c r="B446" s="39" t="s">
        <v>167</v>
      </c>
      <c r="C446" s="9"/>
      <c r="D446" s="31" t="s">
        <v>398</v>
      </c>
      <c r="E446" s="105">
        <f>E447+E449</f>
        <v>7736.610000000001</v>
      </c>
      <c r="F446" s="105">
        <f>F447+F449</f>
        <v>7745.4</v>
      </c>
      <c r="G446" s="105">
        <f>G447+G449</f>
        <v>7488.4</v>
      </c>
    </row>
    <row r="447" spans="1:7" ht="12.75">
      <c r="A447" s="9" t="s">
        <v>14</v>
      </c>
      <c r="B447" s="39" t="s">
        <v>168</v>
      </c>
      <c r="C447" s="9"/>
      <c r="D447" s="32" t="s">
        <v>514</v>
      </c>
      <c r="E447" s="105">
        <f>E448</f>
        <v>947</v>
      </c>
      <c r="F447" s="105">
        <f>F448</f>
        <v>947</v>
      </c>
      <c r="G447" s="105">
        <f>G448</f>
        <v>947</v>
      </c>
    </row>
    <row r="448" spans="1:7" ht="45">
      <c r="A448" s="9" t="s">
        <v>14</v>
      </c>
      <c r="B448" s="39" t="s">
        <v>168</v>
      </c>
      <c r="C448" s="9" t="s">
        <v>103</v>
      </c>
      <c r="D448" s="32" t="s">
        <v>104</v>
      </c>
      <c r="E448" s="105">
        <f>'Прил.№5'!F682</f>
        <v>947</v>
      </c>
      <c r="F448" s="105">
        <f>'Прил.№5'!G682</f>
        <v>947</v>
      </c>
      <c r="G448" s="105">
        <f>'Прил.№5'!H682</f>
        <v>947</v>
      </c>
    </row>
    <row r="449" spans="1:7" ht="33.75">
      <c r="A449" s="9" t="s">
        <v>14</v>
      </c>
      <c r="B449" s="39" t="s">
        <v>169</v>
      </c>
      <c r="C449" s="9"/>
      <c r="D449" s="32" t="s">
        <v>155</v>
      </c>
      <c r="E449" s="105">
        <f>E450+E451+E452</f>
        <v>6789.610000000001</v>
      </c>
      <c r="F449" s="105">
        <f>F450+F451+F452</f>
        <v>6798.4</v>
      </c>
      <c r="G449" s="105">
        <f>G450+G451+G452</f>
        <v>6541.4</v>
      </c>
    </row>
    <row r="450" spans="1:7" ht="45">
      <c r="A450" s="9" t="s">
        <v>14</v>
      </c>
      <c r="B450" s="39" t="s">
        <v>169</v>
      </c>
      <c r="C450" s="9" t="s">
        <v>103</v>
      </c>
      <c r="D450" s="32" t="s">
        <v>104</v>
      </c>
      <c r="E450" s="105">
        <f>'Прил.№5'!F684</f>
        <v>4987.1</v>
      </c>
      <c r="F450" s="105">
        <f>'Прил.№5'!G684</f>
        <v>5107</v>
      </c>
      <c r="G450" s="105">
        <f>'Прил.№5'!H684</f>
        <v>4850</v>
      </c>
    </row>
    <row r="451" spans="1:7" ht="22.5">
      <c r="A451" s="9" t="s">
        <v>14</v>
      </c>
      <c r="B451" s="39" t="s">
        <v>169</v>
      </c>
      <c r="C451" s="9" t="s">
        <v>105</v>
      </c>
      <c r="D451" s="32" t="s">
        <v>598</v>
      </c>
      <c r="E451" s="105">
        <f>'Прил.№5'!F685</f>
        <v>1771.5100000000002</v>
      </c>
      <c r="F451" s="105">
        <f>'Прил.№5'!G685</f>
        <v>1670.4</v>
      </c>
      <c r="G451" s="105">
        <f>'Прил.№5'!H685</f>
        <v>1670.4</v>
      </c>
    </row>
    <row r="452" spans="1:7" ht="12.75">
      <c r="A452" s="9" t="s">
        <v>14</v>
      </c>
      <c r="B452" s="39" t="s">
        <v>169</v>
      </c>
      <c r="C452" s="9" t="s">
        <v>149</v>
      </c>
      <c r="D452" s="31" t="s">
        <v>150</v>
      </c>
      <c r="E452" s="108">
        <f>'Прил.№5'!F686</f>
        <v>31</v>
      </c>
      <c r="F452" s="108">
        <f>'Прил.№5'!G686</f>
        <v>21</v>
      </c>
      <c r="G452" s="108">
        <f>'Прил.№5'!H686</f>
        <v>21</v>
      </c>
    </row>
    <row r="453" spans="1:7" ht="45" hidden="1">
      <c r="A453" s="9" t="s">
        <v>14</v>
      </c>
      <c r="B453" s="39" t="s">
        <v>170</v>
      </c>
      <c r="C453" s="9"/>
      <c r="D453" s="32" t="s">
        <v>391</v>
      </c>
      <c r="E453" s="105">
        <f aca="true" t="shared" si="62" ref="E453:G454">E454</f>
        <v>0</v>
      </c>
      <c r="F453" s="105">
        <f t="shared" si="62"/>
        <v>0</v>
      </c>
      <c r="G453" s="105">
        <f t="shared" si="62"/>
        <v>0</v>
      </c>
    </row>
    <row r="454" spans="1:7" ht="22.5" hidden="1">
      <c r="A454" s="9" t="s">
        <v>14</v>
      </c>
      <c r="B454" s="39" t="s">
        <v>171</v>
      </c>
      <c r="C454" s="9"/>
      <c r="D454" s="34" t="s">
        <v>158</v>
      </c>
      <c r="E454" s="105">
        <f t="shared" si="62"/>
        <v>0</v>
      </c>
      <c r="F454" s="105">
        <f t="shared" si="62"/>
        <v>0</v>
      </c>
      <c r="G454" s="105">
        <f t="shared" si="62"/>
        <v>0</v>
      </c>
    </row>
    <row r="455" spans="1:7" ht="22.5" hidden="1">
      <c r="A455" s="9" t="s">
        <v>14</v>
      </c>
      <c r="B455" s="39" t="s">
        <v>171</v>
      </c>
      <c r="C455" s="9" t="s">
        <v>105</v>
      </c>
      <c r="D455" s="32" t="s">
        <v>598</v>
      </c>
      <c r="E455" s="105">
        <f>'Прил.№5'!F689</f>
        <v>0</v>
      </c>
      <c r="F455" s="105">
        <f>'Прил.№5'!G689</f>
        <v>0</v>
      </c>
      <c r="G455" s="105">
        <f>'Прил.№5'!H689</f>
        <v>0</v>
      </c>
    </row>
    <row r="456" spans="1:7" ht="12.75">
      <c r="A456" s="37" t="s">
        <v>16</v>
      </c>
      <c r="B456" s="37"/>
      <c r="C456" s="16"/>
      <c r="D456" s="12" t="str">
        <f>'Прил.№5'!E414</f>
        <v>Культура, кинематография</v>
      </c>
      <c r="E456" s="103">
        <f>E457+E535</f>
        <v>36614</v>
      </c>
      <c r="F456" s="103">
        <f>F457+F535</f>
        <v>31124.6</v>
      </c>
      <c r="G456" s="103">
        <f>G457+G535</f>
        <v>30602.8</v>
      </c>
    </row>
    <row r="457" spans="1:7" ht="12.75">
      <c r="A457" s="37" t="s">
        <v>55</v>
      </c>
      <c r="B457" s="37"/>
      <c r="C457" s="16"/>
      <c r="D457" s="18" t="s">
        <v>56</v>
      </c>
      <c r="E457" s="103">
        <f>E458</f>
        <v>29353.6</v>
      </c>
      <c r="F457" s="103">
        <f>F458</f>
        <v>24099.6</v>
      </c>
      <c r="G457" s="103">
        <f>G458</f>
        <v>23717.8</v>
      </c>
    </row>
    <row r="458" spans="1:7" s="5" customFormat="1" ht="22.5">
      <c r="A458" s="9" t="s">
        <v>55</v>
      </c>
      <c r="B458" s="39" t="s">
        <v>263</v>
      </c>
      <c r="C458" s="9"/>
      <c r="D458" s="32" t="s">
        <v>46</v>
      </c>
      <c r="E458" s="105">
        <f>E459+E500+E525</f>
        <v>29353.6</v>
      </c>
      <c r="F458" s="105">
        <f>F459+F500+F525</f>
        <v>24099.6</v>
      </c>
      <c r="G458" s="105">
        <f>G459+G500+G525</f>
        <v>23717.8</v>
      </c>
    </row>
    <row r="459" spans="1:7" ht="22.5">
      <c r="A459" s="9" t="s">
        <v>55</v>
      </c>
      <c r="B459" s="39" t="s">
        <v>207</v>
      </c>
      <c r="C459" s="9"/>
      <c r="D459" s="44" t="s">
        <v>520</v>
      </c>
      <c r="E459" s="105">
        <f>E460</f>
        <v>19910.8</v>
      </c>
      <c r="F459" s="105">
        <f>F460</f>
        <v>17116.8</v>
      </c>
      <c r="G459" s="105">
        <f>G460</f>
        <v>16925</v>
      </c>
    </row>
    <row r="460" spans="1:7" ht="12.75">
      <c r="A460" s="9" t="s">
        <v>55</v>
      </c>
      <c r="B460" s="39" t="s">
        <v>208</v>
      </c>
      <c r="C460" s="9"/>
      <c r="D460" s="32" t="s">
        <v>521</v>
      </c>
      <c r="E460" s="105">
        <f>E461+E494</f>
        <v>19910.8</v>
      </c>
      <c r="F460" s="105">
        <f>F461+F494</f>
        <v>17116.8</v>
      </c>
      <c r="G460" s="105">
        <f>G461+G494</f>
        <v>16925</v>
      </c>
    </row>
    <row r="461" spans="1:7" ht="12.75">
      <c r="A461" s="9" t="s">
        <v>55</v>
      </c>
      <c r="B461" s="39" t="s">
        <v>209</v>
      </c>
      <c r="C461" s="9"/>
      <c r="D461" s="31" t="s">
        <v>398</v>
      </c>
      <c r="E461" s="105">
        <f>E462+E472+E476+E466+E469+E479+E464+E482+E486</f>
        <v>17560.6</v>
      </c>
      <c r="F461" s="105">
        <f>F462+F472+F476+F466+F469+F479+F464+F482+F486</f>
        <v>17116.8</v>
      </c>
      <c r="G461" s="105">
        <f>G462+G472+G476+G466+G469+G479+G464+G482+G486</f>
        <v>16925</v>
      </c>
    </row>
    <row r="462" spans="1:7" ht="33.75">
      <c r="A462" s="9" t="s">
        <v>55</v>
      </c>
      <c r="B462" s="39" t="s">
        <v>210</v>
      </c>
      <c r="C462" s="9"/>
      <c r="D462" s="32" t="s">
        <v>530</v>
      </c>
      <c r="E462" s="105">
        <f>E463</f>
        <v>6504.2</v>
      </c>
      <c r="F462" s="105">
        <f>F463</f>
        <v>6531.8</v>
      </c>
      <c r="G462" s="105">
        <f>G463</f>
        <v>6500</v>
      </c>
    </row>
    <row r="463" spans="1:7" ht="22.5">
      <c r="A463" s="9" t="s">
        <v>55</v>
      </c>
      <c r="B463" s="39" t="s">
        <v>210</v>
      </c>
      <c r="C463" s="9" t="s">
        <v>151</v>
      </c>
      <c r="D463" s="32" t="s">
        <v>508</v>
      </c>
      <c r="E463" s="105">
        <f>'Прил.№5'!F421</f>
        <v>6504.2</v>
      </c>
      <c r="F463" s="105">
        <f>'Прил.№5'!G421</f>
        <v>6531.8</v>
      </c>
      <c r="G463" s="105">
        <f>'Прил.№5'!H421</f>
        <v>6500</v>
      </c>
    </row>
    <row r="464" spans="1:7" ht="45">
      <c r="A464" s="9" t="s">
        <v>55</v>
      </c>
      <c r="B464" s="39" t="s">
        <v>594</v>
      </c>
      <c r="C464" s="9"/>
      <c r="D464" s="32" t="s">
        <v>34</v>
      </c>
      <c r="E464" s="105">
        <f>E465</f>
        <v>800</v>
      </c>
      <c r="F464" s="105">
        <f>F465</f>
        <v>800</v>
      </c>
      <c r="G464" s="105">
        <f>G465</f>
        <v>800</v>
      </c>
    </row>
    <row r="465" spans="1:7" ht="22.5">
      <c r="A465" s="9" t="s">
        <v>55</v>
      </c>
      <c r="B465" s="39" t="s">
        <v>594</v>
      </c>
      <c r="C465" s="9" t="s">
        <v>151</v>
      </c>
      <c r="D465" s="32" t="s">
        <v>508</v>
      </c>
      <c r="E465" s="105">
        <f>'Прил.№5'!F423</f>
        <v>800</v>
      </c>
      <c r="F465" s="105">
        <f>'Прил.№5'!G423</f>
        <v>800</v>
      </c>
      <c r="G465" s="105">
        <f>'Прил.№5'!H423</f>
        <v>800</v>
      </c>
    </row>
    <row r="466" spans="1:7" ht="12.75">
      <c r="A466" s="9" t="s">
        <v>55</v>
      </c>
      <c r="B466" s="39" t="s">
        <v>196</v>
      </c>
      <c r="C466" s="9"/>
      <c r="D466" s="34" t="s">
        <v>364</v>
      </c>
      <c r="E466" s="105">
        <f aca="true" t="shared" si="63" ref="E466:G467">E467</f>
        <v>49</v>
      </c>
      <c r="F466" s="105">
        <f t="shared" si="63"/>
        <v>0</v>
      </c>
      <c r="G466" s="105">
        <f t="shared" si="63"/>
        <v>0</v>
      </c>
    </row>
    <row r="467" spans="1:7" ht="12.75">
      <c r="A467" s="9" t="s">
        <v>55</v>
      </c>
      <c r="B467" s="39" t="s">
        <v>196</v>
      </c>
      <c r="C467" s="9"/>
      <c r="D467" s="32" t="s">
        <v>197</v>
      </c>
      <c r="E467" s="105">
        <f t="shared" si="63"/>
        <v>49</v>
      </c>
      <c r="F467" s="105">
        <f t="shared" si="63"/>
        <v>0</v>
      </c>
      <c r="G467" s="105">
        <f t="shared" si="63"/>
        <v>0</v>
      </c>
    </row>
    <row r="468" spans="1:7" ht="22.5" hidden="1">
      <c r="A468" s="9" t="s">
        <v>55</v>
      </c>
      <c r="B468" s="39" t="s">
        <v>196</v>
      </c>
      <c r="C468" s="9" t="s">
        <v>151</v>
      </c>
      <c r="D468" s="32" t="s">
        <v>508</v>
      </c>
      <c r="E468" s="105">
        <f>'Прил.№5'!F426</f>
        <v>49</v>
      </c>
      <c r="F468" s="105">
        <f>'Прил.№5'!G426</f>
        <v>0</v>
      </c>
      <c r="G468" s="105">
        <f>'Прил.№5'!H426</f>
        <v>0</v>
      </c>
    </row>
    <row r="469" spans="1:7" ht="22.5" hidden="1">
      <c r="A469" s="9" t="s">
        <v>55</v>
      </c>
      <c r="B469" s="39" t="s">
        <v>198</v>
      </c>
      <c r="C469" s="9"/>
      <c r="D469" s="34" t="s">
        <v>61</v>
      </c>
      <c r="E469" s="105">
        <f aca="true" t="shared" si="64" ref="E469:G470">E470</f>
        <v>0</v>
      </c>
      <c r="F469" s="105">
        <f t="shared" si="64"/>
        <v>0</v>
      </c>
      <c r="G469" s="105">
        <f t="shared" si="64"/>
        <v>0</v>
      </c>
    </row>
    <row r="470" spans="1:7" ht="12.75" hidden="1">
      <c r="A470" s="9" t="s">
        <v>55</v>
      </c>
      <c r="B470" s="39" t="s">
        <v>199</v>
      </c>
      <c r="C470" s="9"/>
      <c r="D470" s="32" t="s">
        <v>197</v>
      </c>
      <c r="E470" s="105">
        <f t="shared" si="64"/>
        <v>0</v>
      </c>
      <c r="F470" s="105">
        <f t="shared" si="64"/>
        <v>0</v>
      </c>
      <c r="G470" s="105">
        <f t="shared" si="64"/>
        <v>0</v>
      </c>
    </row>
    <row r="471" spans="1:7" ht="22.5" hidden="1">
      <c r="A471" s="9" t="s">
        <v>55</v>
      </c>
      <c r="B471" s="39" t="s">
        <v>199</v>
      </c>
      <c r="C471" s="9" t="s">
        <v>151</v>
      </c>
      <c r="D471" s="32" t="s">
        <v>508</v>
      </c>
      <c r="E471" s="105">
        <f>'Прил.№5'!F429</f>
        <v>0</v>
      </c>
      <c r="F471" s="105">
        <f>'Прил.№5'!G429</f>
        <v>0</v>
      </c>
      <c r="G471" s="105">
        <f>'Прил.№5'!H429</f>
        <v>0</v>
      </c>
    </row>
    <row r="472" spans="1:7" ht="33.75" hidden="1">
      <c r="A472" s="9" t="s">
        <v>55</v>
      </c>
      <c r="B472" s="39" t="s">
        <v>211</v>
      </c>
      <c r="C472" s="49"/>
      <c r="D472" s="47" t="s">
        <v>531</v>
      </c>
      <c r="E472" s="105">
        <f>E473+E474+E475</f>
        <v>8075.599999999999</v>
      </c>
      <c r="F472" s="105">
        <f>F473+F474+F475</f>
        <v>8185</v>
      </c>
      <c r="G472" s="105">
        <f>G473+G474+G475</f>
        <v>8025</v>
      </c>
    </row>
    <row r="473" spans="1:7" ht="45">
      <c r="A473" s="9" t="s">
        <v>55</v>
      </c>
      <c r="B473" s="39" t="s">
        <v>211</v>
      </c>
      <c r="C473" s="9" t="s">
        <v>103</v>
      </c>
      <c r="D473" s="32" t="s">
        <v>104</v>
      </c>
      <c r="E473" s="108">
        <f>'Прил.№5'!F431</f>
        <v>4844.4</v>
      </c>
      <c r="F473" s="108">
        <f>'Прил.№5'!G431</f>
        <v>4960</v>
      </c>
      <c r="G473" s="108">
        <f>'Прил.№5'!H431</f>
        <v>4900</v>
      </c>
    </row>
    <row r="474" spans="1:7" ht="22.5">
      <c r="A474" s="9" t="s">
        <v>55</v>
      </c>
      <c r="B474" s="39" t="s">
        <v>211</v>
      </c>
      <c r="C474" s="9" t="s">
        <v>105</v>
      </c>
      <c r="D474" s="32" t="s">
        <v>598</v>
      </c>
      <c r="E474" s="108">
        <f>'Прил.№5'!F432</f>
        <v>3195.2</v>
      </c>
      <c r="F474" s="108">
        <f>'Прил.№5'!G432</f>
        <v>3200</v>
      </c>
      <c r="G474" s="108">
        <f>'Прил.№5'!H432</f>
        <v>3100</v>
      </c>
    </row>
    <row r="475" spans="1:7" ht="12.75">
      <c r="A475" s="9" t="s">
        <v>55</v>
      </c>
      <c r="B475" s="39" t="s">
        <v>211</v>
      </c>
      <c r="C475" s="9" t="s">
        <v>149</v>
      </c>
      <c r="D475" s="31" t="s">
        <v>150</v>
      </c>
      <c r="E475" s="105">
        <f>'Прил.№5'!F433</f>
        <v>36</v>
      </c>
      <c r="F475" s="105">
        <f>'Прил.№5'!G433</f>
        <v>25</v>
      </c>
      <c r="G475" s="105">
        <f>'Прил.№5'!H433</f>
        <v>25</v>
      </c>
    </row>
    <row r="476" spans="1:7" ht="1.5" customHeight="1">
      <c r="A476" s="9" t="s">
        <v>55</v>
      </c>
      <c r="B476" s="39" t="s">
        <v>212</v>
      </c>
      <c r="C476" s="9"/>
      <c r="D476" s="32" t="s">
        <v>511</v>
      </c>
      <c r="E476" s="105">
        <f aca="true" t="shared" si="65" ref="E476:G477">E477</f>
        <v>0</v>
      </c>
      <c r="F476" s="105">
        <f t="shared" si="65"/>
        <v>0</v>
      </c>
      <c r="G476" s="105">
        <f t="shared" si="65"/>
        <v>0</v>
      </c>
    </row>
    <row r="477" spans="1:7" ht="22.5" hidden="1">
      <c r="A477" s="9" t="s">
        <v>55</v>
      </c>
      <c r="B477" s="39" t="s">
        <v>213</v>
      </c>
      <c r="C477" s="9"/>
      <c r="D477" s="47" t="s">
        <v>290</v>
      </c>
      <c r="E477" s="105">
        <f t="shared" si="65"/>
        <v>0</v>
      </c>
      <c r="F477" s="105">
        <f t="shared" si="65"/>
        <v>0</v>
      </c>
      <c r="G477" s="105">
        <f t="shared" si="65"/>
        <v>0</v>
      </c>
    </row>
    <row r="478" spans="1:7" ht="22.5" hidden="1">
      <c r="A478" s="9" t="s">
        <v>55</v>
      </c>
      <c r="B478" s="39" t="s">
        <v>213</v>
      </c>
      <c r="C478" s="9" t="s">
        <v>105</v>
      </c>
      <c r="D478" s="32" t="s">
        <v>106</v>
      </c>
      <c r="E478" s="105">
        <f>'Прил.№5'!F436</f>
        <v>0</v>
      </c>
      <c r="F478" s="105">
        <f>'Прил.№5'!G436</f>
        <v>0</v>
      </c>
      <c r="G478" s="105">
        <f>'Прил.№5'!H436</f>
        <v>0</v>
      </c>
    </row>
    <row r="479" spans="1:7" ht="56.25">
      <c r="A479" s="9" t="s">
        <v>55</v>
      </c>
      <c r="B479" s="39" t="s">
        <v>595</v>
      </c>
      <c r="C479" s="9"/>
      <c r="D479" s="47" t="s">
        <v>35</v>
      </c>
      <c r="E479" s="105">
        <f>E480+E481</f>
        <v>1000</v>
      </c>
      <c r="F479" s="105">
        <f>F480+F481</f>
        <v>1600</v>
      </c>
      <c r="G479" s="105">
        <f>G480+G481</f>
        <v>1600</v>
      </c>
    </row>
    <row r="480" spans="1:7" ht="45">
      <c r="A480" s="9" t="s">
        <v>55</v>
      </c>
      <c r="B480" s="39" t="s">
        <v>595</v>
      </c>
      <c r="C480" s="9" t="s">
        <v>103</v>
      </c>
      <c r="D480" s="32" t="s">
        <v>104</v>
      </c>
      <c r="E480" s="105">
        <f>'Прил.№5'!F438</f>
        <v>700</v>
      </c>
      <c r="F480" s="105">
        <f>'Прил.№5'!G438</f>
        <v>700</v>
      </c>
      <c r="G480" s="105">
        <f>'Прил.№5'!H438</f>
        <v>700</v>
      </c>
    </row>
    <row r="481" spans="1:7" ht="22.5">
      <c r="A481" s="9" t="s">
        <v>55</v>
      </c>
      <c r="B481" s="39" t="s">
        <v>595</v>
      </c>
      <c r="C481" s="9" t="s">
        <v>105</v>
      </c>
      <c r="D481" s="32" t="s">
        <v>598</v>
      </c>
      <c r="E481" s="105">
        <f>'Прил.№5'!F439</f>
        <v>300</v>
      </c>
      <c r="F481" s="105">
        <f>'Прил.№5'!G439</f>
        <v>900</v>
      </c>
      <c r="G481" s="105">
        <f>'Прил.№5'!H439</f>
        <v>900</v>
      </c>
    </row>
    <row r="482" spans="1:7" ht="33.75">
      <c r="A482" s="9" t="s">
        <v>55</v>
      </c>
      <c r="B482" s="39" t="s">
        <v>864</v>
      </c>
      <c r="C482" s="9"/>
      <c r="D482" s="32" t="s">
        <v>454</v>
      </c>
      <c r="E482" s="105">
        <f>E483</f>
        <v>23</v>
      </c>
      <c r="F482" s="105">
        <f>F483</f>
        <v>0</v>
      </c>
      <c r="G482" s="105">
        <f>G483</f>
        <v>0</v>
      </c>
    </row>
    <row r="483" spans="1:7" ht="33.75">
      <c r="A483" s="9" t="s">
        <v>55</v>
      </c>
      <c r="B483" s="39" t="s">
        <v>865</v>
      </c>
      <c r="C483" s="9"/>
      <c r="D483" s="32" t="s">
        <v>866</v>
      </c>
      <c r="E483" s="105">
        <f>E484+E485</f>
        <v>23</v>
      </c>
      <c r="F483" s="105">
        <f>F484+F485</f>
        <v>0</v>
      </c>
      <c r="G483" s="105">
        <f>G484+G485</f>
        <v>0</v>
      </c>
    </row>
    <row r="484" spans="1:7" ht="45">
      <c r="A484" s="9" t="s">
        <v>55</v>
      </c>
      <c r="B484" s="39" t="s">
        <v>865</v>
      </c>
      <c r="C484" s="9" t="s">
        <v>103</v>
      </c>
      <c r="D484" s="32" t="s">
        <v>104</v>
      </c>
      <c r="E484" s="105">
        <f>'Прил.№5'!F442</f>
        <v>15.2</v>
      </c>
      <c r="F484" s="105">
        <f>'Прил.№5'!G442</f>
        <v>0</v>
      </c>
      <c r="G484" s="105">
        <f>'Прил.№5'!H442</f>
        <v>0</v>
      </c>
    </row>
    <row r="485" spans="1:7" ht="22.5">
      <c r="A485" s="9" t="s">
        <v>55</v>
      </c>
      <c r="B485" s="39" t="s">
        <v>865</v>
      </c>
      <c r="C485" s="9" t="s">
        <v>151</v>
      </c>
      <c r="D485" s="32" t="s">
        <v>508</v>
      </c>
      <c r="E485" s="105">
        <f>'Прил.№5'!F443</f>
        <v>7.8</v>
      </c>
      <c r="F485" s="105">
        <f>'Прил.№5'!G443</f>
        <v>0</v>
      </c>
      <c r="G485" s="105">
        <f>'Прил.№5'!H443</f>
        <v>0</v>
      </c>
    </row>
    <row r="486" spans="1:7" ht="33.75">
      <c r="A486" s="9" t="s">
        <v>55</v>
      </c>
      <c r="B486" s="39" t="s">
        <v>887</v>
      </c>
      <c r="C486" s="9"/>
      <c r="D486" s="31" t="s">
        <v>482</v>
      </c>
      <c r="E486" s="105">
        <f>E487+E489+E491</f>
        <v>1108.8</v>
      </c>
      <c r="F486" s="105">
        <f>F487+F489+F491</f>
        <v>0</v>
      </c>
      <c r="G486" s="105">
        <f>G487+G489+G491</f>
        <v>0</v>
      </c>
    </row>
    <row r="487" spans="1:7" ht="56.25">
      <c r="A487" s="9" t="s">
        <v>55</v>
      </c>
      <c r="B487" s="39" t="s">
        <v>900</v>
      </c>
      <c r="C487" s="9"/>
      <c r="D487" s="31" t="s">
        <v>891</v>
      </c>
      <c r="E487" s="105">
        <f>E488</f>
        <v>101</v>
      </c>
      <c r="F487" s="105">
        <f>F488</f>
        <v>0</v>
      </c>
      <c r="G487" s="105">
        <f>G488</f>
        <v>0</v>
      </c>
    </row>
    <row r="488" spans="1:7" ht="22.5">
      <c r="A488" s="9" t="s">
        <v>55</v>
      </c>
      <c r="B488" s="39" t="s">
        <v>900</v>
      </c>
      <c r="C488" s="9" t="s">
        <v>105</v>
      </c>
      <c r="D488" s="32" t="s">
        <v>598</v>
      </c>
      <c r="E488" s="105">
        <f>'Прил.№5'!F446</f>
        <v>101</v>
      </c>
      <c r="F488" s="105">
        <f>'Прил.№5'!G446</f>
        <v>0</v>
      </c>
      <c r="G488" s="105">
        <f>'Прил.№5'!H446</f>
        <v>0</v>
      </c>
    </row>
    <row r="489" spans="1:7" ht="45">
      <c r="A489" s="9" t="s">
        <v>55</v>
      </c>
      <c r="B489" s="39" t="s">
        <v>888</v>
      </c>
      <c r="C489" s="9"/>
      <c r="D489" s="31" t="s">
        <v>889</v>
      </c>
      <c r="E489" s="105">
        <f>E490</f>
        <v>50.5</v>
      </c>
      <c r="F489" s="105">
        <f>F490</f>
        <v>0</v>
      </c>
      <c r="G489" s="105">
        <f>G490</f>
        <v>0</v>
      </c>
    </row>
    <row r="490" spans="1:7" ht="45">
      <c r="A490" s="9" t="s">
        <v>55</v>
      </c>
      <c r="B490" s="39" t="s">
        <v>888</v>
      </c>
      <c r="C490" s="9" t="s">
        <v>103</v>
      </c>
      <c r="D490" s="32" t="s">
        <v>104</v>
      </c>
      <c r="E490" s="105">
        <f>'Прил.№5'!F448</f>
        <v>50.5</v>
      </c>
      <c r="F490" s="105">
        <f>'Прил.№5'!G448</f>
        <v>0</v>
      </c>
      <c r="G490" s="105">
        <f>'Прил.№5'!H448</f>
        <v>0</v>
      </c>
    </row>
    <row r="491" spans="1:7" ht="33.75">
      <c r="A491" s="9" t="s">
        <v>55</v>
      </c>
      <c r="B491" s="39" t="s">
        <v>904</v>
      </c>
      <c r="C491" s="9"/>
      <c r="D491" s="31" t="s">
        <v>892</v>
      </c>
      <c r="E491" s="105">
        <f>E492+E493</f>
        <v>957.3</v>
      </c>
      <c r="F491" s="105">
        <f>F492+F493</f>
        <v>0</v>
      </c>
      <c r="G491" s="105">
        <f>G492+G493</f>
        <v>0</v>
      </c>
    </row>
    <row r="492" spans="1:7" ht="22.5">
      <c r="A492" s="9" t="s">
        <v>55</v>
      </c>
      <c r="B492" s="39" t="s">
        <v>904</v>
      </c>
      <c r="C492" s="9" t="s">
        <v>105</v>
      </c>
      <c r="D492" s="32" t="s">
        <v>598</v>
      </c>
      <c r="E492" s="105">
        <f>'Прил.№5'!F450</f>
        <v>503.8</v>
      </c>
      <c r="F492" s="105">
        <f>'Прил.№5'!G450</f>
        <v>0</v>
      </c>
      <c r="G492" s="105">
        <f>'Прил.№5'!H450</f>
        <v>0</v>
      </c>
    </row>
    <row r="493" spans="1:7" ht="22.5">
      <c r="A493" s="9" t="s">
        <v>55</v>
      </c>
      <c r="B493" s="39" t="s">
        <v>904</v>
      </c>
      <c r="C493" s="9" t="s">
        <v>151</v>
      </c>
      <c r="D493" s="32" t="s">
        <v>508</v>
      </c>
      <c r="E493" s="105">
        <f>'Прил.№5'!F451</f>
        <v>453.5</v>
      </c>
      <c r="F493" s="105">
        <f>'Прил.№5'!G451</f>
        <v>0</v>
      </c>
      <c r="G493" s="105">
        <f>'Прил.№5'!H451</f>
        <v>0</v>
      </c>
    </row>
    <row r="494" spans="1:7" ht="22.5">
      <c r="A494" s="9" t="s">
        <v>55</v>
      </c>
      <c r="B494" s="39" t="s">
        <v>867</v>
      </c>
      <c r="C494" s="9"/>
      <c r="D494" s="31" t="s">
        <v>409</v>
      </c>
      <c r="E494" s="105">
        <f>E495+E498</f>
        <v>2350.2</v>
      </c>
      <c r="F494" s="105">
        <f>F495+F498</f>
        <v>0</v>
      </c>
      <c r="G494" s="105">
        <f>G495+G498</f>
        <v>0</v>
      </c>
    </row>
    <row r="495" spans="1:7" ht="33.75">
      <c r="A495" s="9" t="s">
        <v>55</v>
      </c>
      <c r="B495" s="39" t="s">
        <v>868</v>
      </c>
      <c r="C495" s="9"/>
      <c r="D495" s="32" t="s">
        <v>869</v>
      </c>
      <c r="E495" s="105">
        <f>E496+E497</f>
        <v>2297.7</v>
      </c>
      <c r="F495" s="105">
        <f>F496+F497</f>
        <v>0</v>
      </c>
      <c r="G495" s="105">
        <f>G496+G497</f>
        <v>0</v>
      </c>
    </row>
    <row r="496" spans="1:7" ht="45">
      <c r="A496" s="9" t="s">
        <v>55</v>
      </c>
      <c r="B496" s="39" t="s">
        <v>868</v>
      </c>
      <c r="C496" s="9" t="s">
        <v>103</v>
      </c>
      <c r="D496" s="32" t="s">
        <v>104</v>
      </c>
      <c r="E496" s="105">
        <f>'Прил.№5'!F454</f>
        <v>1521</v>
      </c>
      <c r="F496" s="105">
        <f>'Прил.№5'!G454</f>
        <v>0</v>
      </c>
      <c r="G496" s="105">
        <f>'Прил.№5'!H454</f>
        <v>0</v>
      </c>
    </row>
    <row r="497" spans="1:7" ht="22.5">
      <c r="A497" s="9" t="s">
        <v>55</v>
      </c>
      <c r="B497" s="39" t="s">
        <v>868</v>
      </c>
      <c r="C497" s="9" t="s">
        <v>151</v>
      </c>
      <c r="D497" s="32" t="s">
        <v>508</v>
      </c>
      <c r="E497" s="105">
        <f>'Прил.№5'!F455</f>
        <v>776.7</v>
      </c>
      <c r="F497" s="105">
        <f>'Прил.№5'!G455</f>
        <v>0</v>
      </c>
      <c r="G497" s="105">
        <f>'Прил.№5'!H455</f>
        <v>0</v>
      </c>
    </row>
    <row r="498" spans="1:7" ht="22.5">
      <c r="A498" s="9" t="s">
        <v>55</v>
      </c>
      <c r="B498" s="39" t="s">
        <v>947</v>
      </c>
      <c r="C498" s="9"/>
      <c r="D498" s="31" t="s">
        <v>948</v>
      </c>
      <c r="E498" s="105">
        <f>E499</f>
        <v>52.5</v>
      </c>
      <c r="F498" s="105">
        <f>F499</f>
        <v>0</v>
      </c>
      <c r="G498" s="105">
        <f>G499</f>
        <v>0</v>
      </c>
    </row>
    <row r="499" spans="1:7" ht="22.5">
      <c r="A499" s="9" t="s">
        <v>55</v>
      </c>
      <c r="B499" s="39" t="s">
        <v>947</v>
      </c>
      <c r="C499" s="9" t="s">
        <v>105</v>
      </c>
      <c r="D499" s="32" t="s">
        <v>598</v>
      </c>
      <c r="E499" s="105">
        <f>'Прил.№5'!F457</f>
        <v>52.5</v>
      </c>
      <c r="F499" s="105">
        <f>'Прил.№5'!G457</f>
        <v>0</v>
      </c>
      <c r="G499" s="105">
        <f>'Прил.№5'!H457</f>
        <v>0</v>
      </c>
    </row>
    <row r="500" spans="1:7" ht="12.75">
      <c r="A500" s="9" t="s">
        <v>55</v>
      </c>
      <c r="B500" s="39" t="s">
        <v>214</v>
      </c>
      <c r="C500" s="9"/>
      <c r="D500" s="44" t="s">
        <v>543</v>
      </c>
      <c r="E500" s="108">
        <f>E501</f>
        <v>9083.7</v>
      </c>
      <c r="F500" s="108">
        <f>F501</f>
        <v>6700</v>
      </c>
      <c r="G500" s="108">
        <f>G501</f>
        <v>6510</v>
      </c>
    </row>
    <row r="501" spans="1:7" ht="12.75">
      <c r="A501" s="9" t="s">
        <v>55</v>
      </c>
      <c r="B501" s="39" t="s">
        <v>215</v>
      </c>
      <c r="C501" s="9"/>
      <c r="D501" s="32" t="s">
        <v>543</v>
      </c>
      <c r="E501" s="108">
        <f>E502+E522</f>
        <v>9083.7</v>
      </c>
      <c r="F501" s="108">
        <f>F502+F522</f>
        <v>6700</v>
      </c>
      <c r="G501" s="108">
        <f>G502+G522</f>
        <v>6510</v>
      </c>
    </row>
    <row r="502" spans="1:7" ht="12.75">
      <c r="A502" s="9" t="s">
        <v>55</v>
      </c>
      <c r="B502" s="39" t="s">
        <v>216</v>
      </c>
      <c r="C502" s="9"/>
      <c r="D502" s="31" t="s">
        <v>398</v>
      </c>
      <c r="E502" s="108">
        <f>E503+E507+E510+E512+E515</f>
        <v>6823.1</v>
      </c>
      <c r="F502" s="108">
        <f>F503+F507+F510+F512+F515</f>
        <v>6700</v>
      </c>
      <c r="G502" s="108">
        <f>G503+G507+G510+G512+G515</f>
        <v>6510</v>
      </c>
    </row>
    <row r="503" spans="1:7" ht="22.5">
      <c r="A503" s="9" t="s">
        <v>55</v>
      </c>
      <c r="B503" s="39" t="s">
        <v>217</v>
      </c>
      <c r="C503" s="9"/>
      <c r="D503" s="32" t="s">
        <v>532</v>
      </c>
      <c r="E503" s="108">
        <f>E504+E505+E506</f>
        <v>5962.3</v>
      </c>
      <c r="F503" s="108">
        <f>F504+F505+F506</f>
        <v>6100</v>
      </c>
      <c r="G503" s="108">
        <f>G504+G505+G506</f>
        <v>5910</v>
      </c>
    </row>
    <row r="504" spans="1:7" ht="45">
      <c r="A504" s="9" t="s">
        <v>55</v>
      </c>
      <c r="B504" s="39" t="s">
        <v>217</v>
      </c>
      <c r="C504" s="9" t="s">
        <v>103</v>
      </c>
      <c r="D504" s="32" t="s">
        <v>104</v>
      </c>
      <c r="E504" s="108">
        <f>'Прил.№5'!F462</f>
        <v>4612.6</v>
      </c>
      <c r="F504" s="108">
        <f>'Прил.№5'!G462</f>
        <v>4630</v>
      </c>
      <c r="G504" s="108">
        <f>'Прил.№5'!H462</f>
        <v>4500</v>
      </c>
    </row>
    <row r="505" spans="1:7" ht="22.5">
      <c r="A505" s="9" t="s">
        <v>55</v>
      </c>
      <c r="B505" s="39" t="s">
        <v>217</v>
      </c>
      <c r="C505" s="9" t="s">
        <v>105</v>
      </c>
      <c r="D505" s="32" t="s">
        <v>598</v>
      </c>
      <c r="E505" s="108">
        <f>'Прил.№5'!F463</f>
        <v>1314.7</v>
      </c>
      <c r="F505" s="108">
        <f>'Прил.№5'!G463</f>
        <v>1440</v>
      </c>
      <c r="G505" s="108">
        <f>'Прил.№5'!H463</f>
        <v>1400</v>
      </c>
    </row>
    <row r="506" spans="1:7" ht="17.25" customHeight="1">
      <c r="A506" s="9" t="s">
        <v>55</v>
      </c>
      <c r="B506" s="39" t="s">
        <v>217</v>
      </c>
      <c r="C506" s="9" t="s">
        <v>149</v>
      </c>
      <c r="D506" s="31" t="s">
        <v>150</v>
      </c>
      <c r="E506" s="105">
        <f>'Прил.№5'!F464</f>
        <v>35</v>
      </c>
      <c r="F506" s="105">
        <f>'Прил.№5'!G464</f>
        <v>30</v>
      </c>
      <c r="G506" s="105">
        <f>'Прил.№5'!H464</f>
        <v>10</v>
      </c>
    </row>
    <row r="507" spans="1:7" ht="22.5" hidden="1">
      <c r="A507" s="9" t="s">
        <v>55</v>
      </c>
      <c r="B507" s="39" t="s">
        <v>218</v>
      </c>
      <c r="C507" s="9"/>
      <c r="D507" s="32" t="s">
        <v>342</v>
      </c>
      <c r="E507" s="108">
        <f aca="true" t="shared" si="66" ref="E507:G508">E508</f>
        <v>0</v>
      </c>
      <c r="F507" s="108">
        <f t="shared" si="66"/>
        <v>0</v>
      </c>
      <c r="G507" s="108">
        <f t="shared" si="66"/>
        <v>0</v>
      </c>
    </row>
    <row r="508" spans="1:7" ht="22.5" hidden="1">
      <c r="A508" s="9" t="s">
        <v>55</v>
      </c>
      <c r="B508" s="39" t="s">
        <v>219</v>
      </c>
      <c r="C508" s="9"/>
      <c r="D508" s="47" t="s">
        <v>290</v>
      </c>
      <c r="E508" s="108">
        <f t="shared" si="66"/>
        <v>0</v>
      </c>
      <c r="F508" s="108">
        <f t="shared" si="66"/>
        <v>0</v>
      </c>
      <c r="G508" s="108">
        <f t="shared" si="66"/>
        <v>0</v>
      </c>
    </row>
    <row r="509" spans="1:7" ht="22.5" hidden="1">
      <c r="A509" s="9" t="s">
        <v>55</v>
      </c>
      <c r="B509" s="39" t="s">
        <v>219</v>
      </c>
      <c r="C509" s="9" t="s">
        <v>105</v>
      </c>
      <c r="D509" s="32" t="s">
        <v>598</v>
      </c>
      <c r="E509" s="108">
        <f>'Прил.№5'!F467</f>
        <v>0</v>
      </c>
      <c r="F509" s="108">
        <f>'Прил.№5'!G467</f>
        <v>0</v>
      </c>
      <c r="G509" s="108">
        <f>'Прил.№5'!H467</f>
        <v>0</v>
      </c>
    </row>
    <row r="510" spans="1:7" ht="33.75">
      <c r="A510" s="9" t="s">
        <v>55</v>
      </c>
      <c r="B510" s="39" t="s">
        <v>596</v>
      </c>
      <c r="C510" s="9"/>
      <c r="D510" s="32" t="s">
        <v>36</v>
      </c>
      <c r="E510" s="108">
        <f>E511</f>
        <v>600</v>
      </c>
      <c r="F510" s="108">
        <f>F511</f>
        <v>600</v>
      </c>
      <c r="G510" s="108">
        <f>G511</f>
        <v>600</v>
      </c>
    </row>
    <row r="511" spans="1:7" ht="45">
      <c r="A511" s="9" t="s">
        <v>55</v>
      </c>
      <c r="B511" s="39" t="s">
        <v>596</v>
      </c>
      <c r="C511" s="9" t="s">
        <v>103</v>
      </c>
      <c r="D511" s="32" t="s">
        <v>104</v>
      </c>
      <c r="E511" s="108">
        <f>'Прил.№5'!F469</f>
        <v>600</v>
      </c>
      <c r="F511" s="108">
        <f>'Прил.№5'!G469</f>
        <v>600</v>
      </c>
      <c r="G511" s="108">
        <f>'Прил.№5'!H469</f>
        <v>600</v>
      </c>
    </row>
    <row r="512" spans="1:7" ht="33.75">
      <c r="A512" s="9" t="s">
        <v>55</v>
      </c>
      <c r="B512" s="39" t="s">
        <v>870</v>
      </c>
      <c r="C512" s="9"/>
      <c r="D512" s="32" t="s">
        <v>454</v>
      </c>
      <c r="E512" s="108">
        <f aca="true" t="shared" si="67" ref="E512:G513">E513</f>
        <v>22.700000000000003</v>
      </c>
      <c r="F512" s="108">
        <f t="shared" si="67"/>
        <v>0</v>
      </c>
      <c r="G512" s="108">
        <f t="shared" si="67"/>
        <v>0</v>
      </c>
    </row>
    <row r="513" spans="1:7" ht="33.75">
      <c r="A513" s="9" t="s">
        <v>55</v>
      </c>
      <c r="B513" s="39" t="s">
        <v>871</v>
      </c>
      <c r="C513" s="9"/>
      <c r="D513" s="32" t="s">
        <v>866</v>
      </c>
      <c r="E513" s="108">
        <f t="shared" si="67"/>
        <v>22.700000000000003</v>
      </c>
      <c r="F513" s="108">
        <f t="shared" si="67"/>
        <v>0</v>
      </c>
      <c r="G513" s="108">
        <f t="shared" si="67"/>
        <v>0</v>
      </c>
    </row>
    <row r="514" spans="1:7" ht="45">
      <c r="A514" s="9" t="s">
        <v>55</v>
      </c>
      <c r="B514" s="39" t="s">
        <v>871</v>
      </c>
      <c r="C514" s="9" t="s">
        <v>103</v>
      </c>
      <c r="D514" s="32" t="s">
        <v>104</v>
      </c>
      <c r="E514" s="108">
        <f>'Прил.№5'!F472</f>
        <v>22.700000000000003</v>
      </c>
      <c r="F514" s="108">
        <f>'Прил.№5'!G472</f>
        <v>0</v>
      </c>
      <c r="G514" s="108">
        <f>'Прил.№5'!H472</f>
        <v>0</v>
      </c>
    </row>
    <row r="515" spans="1:7" ht="33.75">
      <c r="A515" s="9" t="s">
        <v>55</v>
      </c>
      <c r="B515" s="39" t="s">
        <v>893</v>
      </c>
      <c r="C515" s="9"/>
      <c r="D515" s="31" t="s">
        <v>482</v>
      </c>
      <c r="E515" s="108">
        <f>E516+E518+E520</f>
        <v>238.1</v>
      </c>
      <c r="F515" s="108">
        <f>F516+F518+F520</f>
        <v>0</v>
      </c>
      <c r="G515" s="108">
        <f>G516+G518+G520</f>
        <v>0</v>
      </c>
    </row>
    <row r="516" spans="1:7" ht="45">
      <c r="A516" s="9" t="s">
        <v>55</v>
      </c>
      <c r="B516" s="39" t="s">
        <v>894</v>
      </c>
      <c r="C516" s="9"/>
      <c r="D516" s="31" t="s">
        <v>895</v>
      </c>
      <c r="E516" s="108">
        <f>E517</f>
        <v>121.6</v>
      </c>
      <c r="F516" s="108">
        <f>F517</f>
        <v>0</v>
      </c>
      <c r="G516" s="108">
        <f>G517</f>
        <v>0</v>
      </c>
    </row>
    <row r="517" spans="1:7" ht="22.5">
      <c r="A517" s="9" t="s">
        <v>55</v>
      </c>
      <c r="B517" s="39" t="s">
        <v>894</v>
      </c>
      <c r="C517" s="9" t="s">
        <v>105</v>
      </c>
      <c r="D517" s="32" t="s">
        <v>598</v>
      </c>
      <c r="E517" s="108">
        <f>'Прил.№5'!F475</f>
        <v>121.6</v>
      </c>
      <c r="F517" s="108">
        <f>'Прил.№5'!G475</f>
        <v>0</v>
      </c>
      <c r="G517" s="108">
        <f>'Прил.№5'!H475</f>
        <v>0</v>
      </c>
    </row>
    <row r="518" spans="1:7" ht="78.75">
      <c r="A518" s="9" t="s">
        <v>55</v>
      </c>
      <c r="B518" s="39" t="s">
        <v>896</v>
      </c>
      <c r="C518" s="9"/>
      <c r="D518" s="31" t="s">
        <v>897</v>
      </c>
      <c r="E518" s="108">
        <f>E519</f>
        <v>15.5</v>
      </c>
      <c r="F518" s="108">
        <f>F519</f>
        <v>0</v>
      </c>
      <c r="G518" s="108">
        <f>G519</f>
        <v>0</v>
      </c>
    </row>
    <row r="519" spans="1:7" ht="22.5">
      <c r="A519" s="9" t="s">
        <v>55</v>
      </c>
      <c r="B519" s="39" t="s">
        <v>896</v>
      </c>
      <c r="C519" s="9" t="s">
        <v>105</v>
      </c>
      <c r="D519" s="32" t="s">
        <v>598</v>
      </c>
      <c r="E519" s="108">
        <f>'Прил.№5'!F477</f>
        <v>15.5</v>
      </c>
      <c r="F519" s="108">
        <f>'Прил.№5'!G477</f>
        <v>0</v>
      </c>
      <c r="G519" s="108">
        <f>'Прил.№5'!H477</f>
        <v>0</v>
      </c>
    </row>
    <row r="520" spans="1:7" ht="56.25">
      <c r="A520" s="9" t="s">
        <v>55</v>
      </c>
      <c r="B520" s="39" t="s">
        <v>890</v>
      </c>
      <c r="C520" s="9"/>
      <c r="D520" s="31" t="s">
        <v>891</v>
      </c>
      <c r="E520" s="108">
        <f>E521</f>
        <v>101</v>
      </c>
      <c r="F520" s="108">
        <f>F521</f>
        <v>0</v>
      </c>
      <c r="G520" s="108">
        <f>G521</f>
        <v>0</v>
      </c>
    </row>
    <row r="521" spans="1:7" ht="22.5">
      <c r="A521" s="9" t="s">
        <v>55</v>
      </c>
      <c r="B521" s="39" t="s">
        <v>890</v>
      </c>
      <c r="C521" s="9" t="s">
        <v>105</v>
      </c>
      <c r="D521" s="32" t="s">
        <v>598</v>
      </c>
      <c r="E521" s="108">
        <f>'Прил.№5'!F479</f>
        <v>101</v>
      </c>
      <c r="F521" s="108">
        <f>'Прил.№5'!G479</f>
        <v>0</v>
      </c>
      <c r="G521" s="108">
        <f>'Прил.№5'!H479</f>
        <v>0</v>
      </c>
    </row>
    <row r="522" spans="1:7" ht="22.5">
      <c r="A522" s="9" t="s">
        <v>55</v>
      </c>
      <c r="B522" s="39" t="s">
        <v>872</v>
      </c>
      <c r="C522" s="9"/>
      <c r="D522" s="31" t="s">
        <v>409</v>
      </c>
      <c r="E522" s="108">
        <f aca="true" t="shared" si="68" ref="E522:G523">E523</f>
        <v>2260.6</v>
      </c>
      <c r="F522" s="108">
        <f t="shared" si="68"/>
        <v>0</v>
      </c>
      <c r="G522" s="108">
        <f t="shared" si="68"/>
        <v>0</v>
      </c>
    </row>
    <row r="523" spans="1:7" ht="33.75">
      <c r="A523" s="9" t="s">
        <v>55</v>
      </c>
      <c r="B523" s="39" t="s">
        <v>873</v>
      </c>
      <c r="C523" s="9"/>
      <c r="D523" s="32" t="s">
        <v>869</v>
      </c>
      <c r="E523" s="108">
        <f t="shared" si="68"/>
        <v>2260.6</v>
      </c>
      <c r="F523" s="108">
        <f t="shared" si="68"/>
        <v>0</v>
      </c>
      <c r="G523" s="108">
        <f t="shared" si="68"/>
        <v>0</v>
      </c>
    </row>
    <row r="524" spans="1:7" ht="45">
      <c r="A524" s="9" t="s">
        <v>55</v>
      </c>
      <c r="B524" s="39" t="s">
        <v>873</v>
      </c>
      <c r="C524" s="9" t="s">
        <v>103</v>
      </c>
      <c r="D524" s="32" t="s">
        <v>104</v>
      </c>
      <c r="E524" s="108">
        <f>'Прил.№5'!F482</f>
        <v>2260.6</v>
      </c>
      <c r="F524" s="108">
        <f>'Прил.№5'!G482</f>
        <v>0</v>
      </c>
      <c r="G524" s="108">
        <f>'Прил.№5'!H482</f>
        <v>0</v>
      </c>
    </row>
    <row r="525" spans="1:7" ht="12.75">
      <c r="A525" s="9" t="s">
        <v>55</v>
      </c>
      <c r="B525" s="39" t="s">
        <v>220</v>
      </c>
      <c r="C525" s="9"/>
      <c r="D525" s="44" t="s">
        <v>544</v>
      </c>
      <c r="E525" s="108">
        <f aca="true" t="shared" si="69" ref="E525:G527">E526</f>
        <v>359.1</v>
      </c>
      <c r="F525" s="108">
        <f t="shared" si="69"/>
        <v>282.8</v>
      </c>
      <c r="G525" s="108">
        <f t="shared" si="69"/>
        <v>282.8</v>
      </c>
    </row>
    <row r="526" spans="1:7" ht="12.75">
      <c r="A526" s="9" t="s">
        <v>55</v>
      </c>
      <c r="B526" s="39" t="s">
        <v>221</v>
      </c>
      <c r="C526" s="9"/>
      <c r="D526" s="32" t="s">
        <v>544</v>
      </c>
      <c r="E526" s="108">
        <f>E527+E532</f>
        <v>359.1</v>
      </c>
      <c r="F526" s="108">
        <f>F527+F532</f>
        <v>282.8</v>
      </c>
      <c r="G526" s="108">
        <f>G527+G532</f>
        <v>282.8</v>
      </c>
    </row>
    <row r="527" spans="1:7" ht="12.75">
      <c r="A527" s="9" t="s">
        <v>55</v>
      </c>
      <c r="B527" s="39" t="s">
        <v>222</v>
      </c>
      <c r="C527" s="9"/>
      <c r="D527" s="31" t="s">
        <v>398</v>
      </c>
      <c r="E527" s="108">
        <f>E528</f>
        <v>339.1</v>
      </c>
      <c r="F527" s="108">
        <f t="shared" si="69"/>
        <v>282.8</v>
      </c>
      <c r="G527" s="108">
        <f t="shared" si="69"/>
        <v>282.8</v>
      </c>
    </row>
    <row r="528" spans="1:7" ht="22.5">
      <c r="A528" s="9" t="s">
        <v>55</v>
      </c>
      <c r="B528" s="39" t="s">
        <v>223</v>
      </c>
      <c r="C528" s="9"/>
      <c r="D528" s="32" t="s">
        <v>535</v>
      </c>
      <c r="E528" s="108">
        <f>E529+E530+E531</f>
        <v>339.1</v>
      </c>
      <c r="F528" s="108">
        <f>F529+F530+F531</f>
        <v>282.8</v>
      </c>
      <c r="G528" s="108">
        <f>G529+G530+G531</f>
        <v>282.8</v>
      </c>
    </row>
    <row r="529" spans="1:7" ht="45">
      <c r="A529" s="9" t="s">
        <v>55</v>
      </c>
      <c r="B529" s="39" t="s">
        <v>223</v>
      </c>
      <c r="C529" s="9" t="s">
        <v>103</v>
      </c>
      <c r="D529" s="32" t="s">
        <v>104</v>
      </c>
      <c r="E529" s="108">
        <f>'Прил.№5'!F487</f>
        <v>172.9</v>
      </c>
      <c r="F529" s="108">
        <f>'Прил.№5'!G487</f>
        <v>172.9</v>
      </c>
      <c r="G529" s="108">
        <f>'Прил.№5'!H487</f>
        <v>172.9</v>
      </c>
    </row>
    <row r="530" spans="1:7" ht="22.5">
      <c r="A530" s="9" t="s">
        <v>55</v>
      </c>
      <c r="B530" s="39" t="s">
        <v>223</v>
      </c>
      <c r="C530" s="9" t="s">
        <v>105</v>
      </c>
      <c r="D530" s="32" t="s">
        <v>598</v>
      </c>
      <c r="E530" s="108">
        <f>'Прил.№5'!F488</f>
        <v>165.10000000000002</v>
      </c>
      <c r="F530" s="108">
        <f>'Прил.№5'!G488</f>
        <v>108.8</v>
      </c>
      <c r="G530" s="108">
        <f>'Прил.№5'!H488</f>
        <v>108.8</v>
      </c>
    </row>
    <row r="531" spans="1:7" ht="12.75">
      <c r="A531" s="9" t="s">
        <v>55</v>
      </c>
      <c r="B531" s="39" t="s">
        <v>223</v>
      </c>
      <c r="C531" s="9" t="s">
        <v>149</v>
      </c>
      <c r="D531" s="121" t="s">
        <v>150</v>
      </c>
      <c r="E531" s="105">
        <f>'Прил.№5'!F489</f>
        <v>1.1</v>
      </c>
      <c r="F531" s="105">
        <f>'Прил.№5'!G489</f>
        <v>1.1</v>
      </c>
      <c r="G531" s="105">
        <f>'Прил.№5'!H489</f>
        <v>1.1</v>
      </c>
    </row>
    <row r="532" spans="1:7" ht="22.5">
      <c r="A532" s="9" t="s">
        <v>55</v>
      </c>
      <c r="B532" s="39" t="s">
        <v>949</v>
      </c>
      <c r="C532" s="9"/>
      <c r="D532" s="31" t="s">
        <v>409</v>
      </c>
      <c r="E532" s="105">
        <f aca="true" t="shared" si="70" ref="E532:G533">E533</f>
        <v>20</v>
      </c>
      <c r="F532" s="105">
        <f t="shared" si="70"/>
        <v>0</v>
      </c>
      <c r="G532" s="105">
        <f t="shared" si="70"/>
        <v>0</v>
      </c>
    </row>
    <row r="533" spans="1:7" ht="22.5">
      <c r="A533" s="9" t="s">
        <v>55</v>
      </c>
      <c r="B533" s="39" t="s">
        <v>950</v>
      </c>
      <c r="C533" s="9"/>
      <c r="D533" s="31" t="s">
        <v>948</v>
      </c>
      <c r="E533" s="105">
        <f t="shared" si="70"/>
        <v>20</v>
      </c>
      <c r="F533" s="105">
        <f t="shared" si="70"/>
        <v>0</v>
      </c>
      <c r="G533" s="105">
        <f t="shared" si="70"/>
        <v>0</v>
      </c>
    </row>
    <row r="534" spans="1:7" ht="22.5">
      <c r="A534" s="9" t="s">
        <v>55</v>
      </c>
      <c r="B534" s="39" t="s">
        <v>950</v>
      </c>
      <c r="C534" s="9" t="s">
        <v>105</v>
      </c>
      <c r="D534" s="32" t="s">
        <v>598</v>
      </c>
      <c r="E534" s="105">
        <f>'Прил.№5'!F492</f>
        <v>20</v>
      </c>
      <c r="F534" s="105">
        <f>'Прил.№5'!G492</f>
        <v>0</v>
      </c>
      <c r="G534" s="105">
        <f>'Прил.№5'!H492</f>
        <v>0</v>
      </c>
    </row>
    <row r="535" spans="1:7" ht="12.75">
      <c r="A535" s="63" t="s">
        <v>17</v>
      </c>
      <c r="B535" s="63"/>
      <c r="C535" s="64"/>
      <c r="D535" s="18" t="str">
        <f>'Прил.№5'!E493</f>
        <v>Другие вопросы в области культуры, кинематографии</v>
      </c>
      <c r="E535" s="103">
        <f>E536</f>
        <v>7260.4</v>
      </c>
      <c r="F535" s="103">
        <f aca="true" t="shared" si="71" ref="F535:G538">F536</f>
        <v>7025</v>
      </c>
      <c r="G535" s="103">
        <f t="shared" si="71"/>
        <v>6885</v>
      </c>
    </row>
    <row r="536" spans="1:7" s="5" customFormat="1" ht="22.5">
      <c r="A536" s="9" t="s">
        <v>17</v>
      </c>
      <c r="B536" s="39" t="s">
        <v>263</v>
      </c>
      <c r="C536" s="9"/>
      <c r="D536" s="32" t="s">
        <v>46</v>
      </c>
      <c r="E536" s="105">
        <f>E537</f>
        <v>7260.4</v>
      </c>
      <c r="F536" s="105">
        <f t="shared" si="71"/>
        <v>7025</v>
      </c>
      <c r="G536" s="105">
        <f t="shared" si="71"/>
        <v>6885</v>
      </c>
    </row>
    <row r="537" spans="1:7" s="5" customFormat="1" ht="12.75">
      <c r="A537" s="9" t="s">
        <v>17</v>
      </c>
      <c r="B537" s="39" t="s">
        <v>224</v>
      </c>
      <c r="C537" s="9"/>
      <c r="D537" s="44" t="s">
        <v>181</v>
      </c>
      <c r="E537" s="105">
        <f>E538</f>
        <v>7260.4</v>
      </c>
      <c r="F537" s="105">
        <f t="shared" si="71"/>
        <v>7025</v>
      </c>
      <c r="G537" s="105">
        <f t="shared" si="71"/>
        <v>6885</v>
      </c>
    </row>
    <row r="538" spans="1:7" s="5" customFormat="1" ht="45">
      <c r="A538" s="9" t="s">
        <v>17</v>
      </c>
      <c r="B538" s="39" t="s">
        <v>225</v>
      </c>
      <c r="C538" s="9"/>
      <c r="D538" s="32" t="s">
        <v>537</v>
      </c>
      <c r="E538" s="105">
        <f>E539</f>
        <v>7260.4</v>
      </c>
      <c r="F538" s="105">
        <f t="shared" si="71"/>
        <v>7025</v>
      </c>
      <c r="G538" s="105">
        <f t="shared" si="71"/>
        <v>6885</v>
      </c>
    </row>
    <row r="539" spans="1:7" s="5" customFormat="1" ht="12.75">
      <c r="A539" s="9" t="s">
        <v>17</v>
      </c>
      <c r="B539" s="39" t="s">
        <v>226</v>
      </c>
      <c r="C539" s="9"/>
      <c r="D539" s="31" t="s">
        <v>398</v>
      </c>
      <c r="E539" s="105">
        <f>E540+E543+E550</f>
        <v>7260.4</v>
      </c>
      <c r="F539" s="105">
        <f>F540+F543+F550</f>
        <v>7025</v>
      </c>
      <c r="G539" s="105">
        <f>G540+G543+G550</f>
        <v>6885</v>
      </c>
    </row>
    <row r="540" spans="1:7" s="5" customFormat="1" ht="33.75">
      <c r="A540" s="9" t="s">
        <v>17</v>
      </c>
      <c r="B540" s="39" t="s">
        <v>227</v>
      </c>
      <c r="C540" s="9"/>
      <c r="D540" s="31" t="s">
        <v>228</v>
      </c>
      <c r="E540" s="105">
        <f>E541+E542</f>
        <v>877.7</v>
      </c>
      <c r="F540" s="105">
        <f>F541+F542</f>
        <v>880</v>
      </c>
      <c r="G540" s="105">
        <f>G541+G542</f>
        <v>880</v>
      </c>
    </row>
    <row r="541" spans="1:7" s="5" customFormat="1" ht="45">
      <c r="A541" s="9" t="s">
        <v>17</v>
      </c>
      <c r="B541" s="39" t="s">
        <v>227</v>
      </c>
      <c r="C541" s="9" t="s">
        <v>103</v>
      </c>
      <c r="D541" s="32" t="s">
        <v>104</v>
      </c>
      <c r="E541" s="105">
        <f>'Прил.№5'!F499</f>
        <v>877.7</v>
      </c>
      <c r="F541" s="105">
        <f>'Прил.№5'!G499</f>
        <v>880</v>
      </c>
      <c r="G541" s="105">
        <f>'Прил.№5'!H499</f>
        <v>880</v>
      </c>
    </row>
    <row r="542" spans="1:7" s="5" customFormat="1" ht="12.75">
      <c r="A542" s="9" t="s">
        <v>17</v>
      </c>
      <c r="B542" s="39" t="s">
        <v>227</v>
      </c>
      <c r="C542" s="9" t="s">
        <v>149</v>
      </c>
      <c r="D542" s="31" t="s">
        <v>150</v>
      </c>
      <c r="E542" s="105">
        <f>'Прил.№5'!F500</f>
        <v>0</v>
      </c>
      <c r="F542" s="105">
        <f>'Прил.№5'!G500</f>
        <v>0</v>
      </c>
      <c r="G542" s="105">
        <f>'Прил.№5'!H500</f>
        <v>0</v>
      </c>
    </row>
    <row r="543" spans="1:7" ht="33.75">
      <c r="A543" s="9" t="s">
        <v>17</v>
      </c>
      <c r="B543" s="39" t="s">
        <v>230</v>
      </c>
      <c r="C543" s="9"/>
      <c r="D543" s="32" t="s">
        <v>538</v>
      </c>
      <c r="E543" s="105">
        <f>E544+E545+E546</f>
        <v>1603</v>
      </c>
      <c r="F543" s="105">
        <f>F544+F545+F546</f>
        <v>1603</v>
      </c>
      <c r="G543" s="105">
        <f>G544+G545+G546</f>
        <v>1503</v>
      </c>
    </row>
    <row r="544" spans="1:7" ht="45">
      <c r="A544" s="9" t="s">
        <v>17</v>
      </c>
      <c r="B544" s="39" t="s">
        <v>230</v>
      </c>
      <c r="C544" s="9" t="s">
        <v>103</v>
      </c>
      <c r="D544" s="32" t="s">
        <v>104</v>
      </c>
      <c r="E544" s="108">
        <f>'Прил.№5'!F502</f>
        <v>1389</v>
      </c>
      <c r="F544" s="108">
        <f>'Прил.№5'!G502</f>
        <v>1389</v>
      </c>
      <c r="G544" s="108">
        <f>'Прил.№5'!H502</f>
        <v>1289</v>
      </c>
    </row>
    <row r="545" spans="1:7" ht="22.5">
      <c r="A545" s="9" t="s">
        <v>17</v>
      </c>
      <c r="B545" s="39" t="s">
        <v>230</v>
      </c>
      <c r="C545" s="9" t="s">
        <v>105</v>
      </c>
      <c r="D545" s="32" t="s">
        <v>598</v>
      </c>
      <c r="E545" s="105">
        <f>'Прил.№5'!F503</f>
        <v>204</v>
      </c>
      <c r="F545" s="105">
        <f>'Прил.№5'!G503</f>
        <v>204</v>
      </c>
      <c r="G545" s="105">
        <f>'Прил.№5'!H503</f>
        <v>204</v>
      </c>
    </row>
    <row r="546" spans="1:7" ht="12" customHeight="1">
      <c r="A546" s="9" t="s">
        <v>17</v>
      </c>
      <c r="B546" s="39" t="s">
        <v>230</v>
      </c>
      <c r="C546" s="9" t="s">
        <v>149</v>
      </c>
      <c r="D546" s="31" t="s">
        <v>150</v>
      </c>
      <c r="E546" s="105">
        <f>'Прил.№5'!F504</f>
        <v>10</v>
      </c>
      <c r="F546" s="105">
        <f>'Прил.№5'!G504</f>
        <v>10</v>
      </c>
      <c r="G546" s="105">
        <f>'Прил.№5'!H504</f>
        <v>10</v>
      </c>
    </row>
    <row r="547" spans="1:7" ht="45" hidden="1">
      <c r="A547" s="9" t="s">
        <v>17</v>
      </c>
      <c r="B547" s="39" t="s">
        <v>231</v>
      </c>
      <c r="C547" s="9"/>
      <c r="D547" s="32" t="s">
        <v>281</v>
      </c>
      <c r="E547" s="111">
        <f aca="true" t="shared" si="72" ref="E547:G548">E548</f>
        <v>0</v>
      </c>
      <c r="F547" s="111">
        <f t="shared" si="72"/>
        <v>0</v>
      </c>
      <c r="G547" s="111">
        <f t="shared" si="72"/>
        <v>0</v>
      </c>
    </row>
    <row r="548" spans="1:7" ht="22.5" hidden="1">
      <c r="A548" s="9" t="s">
        <v>17</v>
      </c>
      <c r="B548" s="39" t="s">
        <v>232</v>
      </c>
      <c r="C548" s="9"/>
      <c r="D548" s="47" t="s">
        <v>290</v>
      </c>
      <c r="E548" s="111">
        <f t="shared" si="72"/>
        <v>0</v>
      </c>
      <c r="F548" s="111">
        <f t="shared" si="72"/>
        <v>0</v>
      </c>
      <c r="G548" s="111">
        <f t="shared" si="72"/>
        <v>0</v>
      </c>
    </row>
    <row r="549" spans="1:7" ht="22.5" hidden="1">
      <c r="A549" s="9" t="s">
        <v>17</v>
      </c>
      <c r="B549" s="39" t="s">
        <v>232</v>
      </c>
      <c r="C549" s="9" t="s">
        <v>105</v>
      </c>
      <c r="D549" s="32" t="s">
        <v>598</v>
      </c>
      <c r="E549" s="111">
        <f>'Прил.№5'!F507</f>
        <v>0</v>
      </c>
      <c r="F549" s="111">
        <f>'Прил.№5'!G507</f>
        <v>0</v>
      </c>
      <c r="G549" s="111">
        <f>'Прил.№5'!H507</f>
        <v>0</v>
      </c>
    </row>
    <row r="550" spans="1:7" ht="33.75">
      <c r="A550" s="9" t="s">
        <v>17</v>
      </c>
      <c r="B550" s="39" t="s">
        <v>233</v>
      </c>
      <c r="C550" s="9"/>
      <c r="D550" s="32" t="s">
        <v>280</v>
      </c>
      <c r="E550" s="111">
        <f>E551+E552+E553</f>
        <v>4779.7</v>
      </c>
      <c r="F550" s="111">
        <f>F551+F552+F553</f>
        <v>4542</v>
      </c>
      <c r="G550" s="111">
        <f>G551+G552+G553</f>
        <v>4502</v>
      </c>
    </row>
    <row r="551" spans="1:7" ht="45">
      <c r="A551" s="9" t="s">
        <v>17</v>
      </c>
      <c r="B551" s="39" t="s">
        <v>233</v>
      </c>
      <c r="C551" s="9" t="s">
        <v>103</v>
      </c>
      <c r="D551" s="32" t="s">
        <v>104</v>
      </c>
      <c r="E551" s="111">
        <f>'Прил.№5'!F509</f>
        <v>3476.7</v>
      </c>
      <c r="F551" s="111">
        <f>'Прил.№5'!G509</f>
        <v>4150</v>
      </c>
      <c r="G551" s="111">
        <f>'Прил.№5'!H509</f>
        <v>4110</v>
      </c>
    </row>
    <row r="552" spans="1:7" ht="22.5">
      <c r="A552" s="9" t="s">
        <v>17</v>
      </c>
      <c r="B552" s="39" t="s">
        <v>233</v>
      </c>
      <c r="C552" s="9" t="s">
        <v>105</v>
      </c>
      <c r="D552" s="32" t="s">
        <v>598</v>
      </c>
      <c r="E552" s="111">
        <f>'Прил.№5'!F510</f>
        <v>1301</v>
      </c>
      <c r="F552" s="111">
        <f>'Прил.№5'!G510</f>
        <v>390</v>
      </c>
      <c r="G552" s="111">
        <f>'Прил.№5'!H510</f>
        <v>390</v>
      </c>
    </row>
    <row r="553" spans="1:7" ht="12.75">
      <c r="A553" s="9" t="s">
        <v>17</v>
      </c>
      <c r="B553" s="39" t="s">
        <v>233</v>
      </c>
      <c r="C553" s="9" t="s">
        <v>149</v>
      </c>
      <c r="D553" s="31" t="s">
        <v>150</v>
      </c>
      <c r="E553" s="111">
        <f>'Прил.№5'!F511</f>
        <v>2</v>
      </c>
      <c r="F553" s="111">
        <f>'Прил.№5'!G511</f>
        <v>2</v>
      </c>
      <c r="G553" s="111">
        <f>'Прил.№5'!H511</f>
        <v>2</v>
      </c>
    </row>
    <row r="554" spans="1:7" ht="12.75">
      <c r="A554" s="60" t="s">
        <v>18</v>
      </c>
      <c r="B554" s="37"/>
      <c r="C554" s="16"/>
      <c r="D554" s="12" t="s">
        <v>19</v>
      </c>
      <c r="E554" s="107">
        <f>E555+E562+E605</f>
        <v>15930.900000000001</v>
      </c>
      <c r="F554" s="107">
        <f>F555+F562+F605</f>
        <v>18535</v>
      </c>
      <c r="G554" s="107">
        <f>G555+G562+G605</f>
        <v>14353</v>
      </c>
    </row>
    <row r="555" spans="1:7" s="5" customFormat="1" ht="12.75">
      <c r="A555" s="37" t="s">
        <v>20</v>
      </c>
      <c r="B555" s="37"/>
      <c r="C555" s="16"/>
      <c r="D555" s="12" t="s">
        <v>21</v>
      </c>
      <c r="E555" s="103">
        <f>E561</f>
        <v>900</v>
      </c>
      <c r="F555" s="103">
        <f>F561</f>
        <v>900</v>
      </c>
      <c r="G555" s="103">
        <f>G561</f>
        <v>700</v>
      </c>
    </row>
    <row r="556" spans="1:7" s="5" customFormat="1" ht="22.5">
      <c r="A556" s="9" t="s">
        <v>20</v>
      </c>
      <c r="B556" s="39" t="s">
        <v>399</v>
      </c>
      <c r="C556" s="9"/>
      <c r="D556" s="32" t="s">
        <v>39</v>
      </c>
      <c r="E556" s="105">
        <f aca="true" t="shared" si="73" ref="E556:G560">E557</f>
        <v>900</v>
      </c>
      <c r="F556" s="105">
        <f t="shared" si="73"/>
        <v>900</v>
      </c>
      <c r="G556" s="105">
        <f t="shared" si="73"/>
        <v>700</v>
      </c>
    </row>
    <row r="557" spans="1:7" s="5" customFormat="1" ht="33.75">
      <c r="A557" s="17" t="s">
        <v>20</v>
      </c>
      <c r="B557" s="39" t="s">
        <v>417</v>
      </c>
      <c r="C557" s="9"/>
      <c r="D557" s="44" t="s">
        <v>49</v>
      </c>
      <c r="E557" s="105">
        <f t="shared" si="73"/>
        <v>900</v>
      </c>
      <c r="F557" s="105">
        <f t="shared" si="73"/>
        <v>900</v>
      </c>
      <c r="G557" s="105">
        <f t="shared" si="73"/>
        <v>700</v>
      </c>
    </row>
    <row r="558" spans="1:7" s="5" customFormat="1" ht="33.75">
      <c r="A558" s="17" t="s">
        <v>20</v>
      </c>
      <c r="B558" s="39" t="s">
        <v>466</v>
      </c>
      <c r="C558" s="17"/>
      <c r="D558" s="31" t="s">
        <v>470</v>
      </c>
      <c r="E558" s="105">
        <f t="shared" si="73"/>
        <v>900</v>
      </c>
      <c r="F558" s="105">
        <f t="shared" si="73"/>
        <v>900</v>
      </c>
      <c r="G558" s="105">
        <f t="shared" si="73"/>
        <v>700</v>
      </c>
    </row>
    <row r="559" spans="1:7" s="5" customFormat="1" ht="12.75">
      <c r="A559" s="17" t="s">
        <v>20</v>
      </c>
      <c r="B559" s="39" t="s">
        <v>467</v>
      </c>
      <c r="C559" s="17"/>
      <c r="D559" s="31" t="s">
        <v>398</v>
      </c>
      <c r="E559" s="105">
        <f t="shared" si="73"/>
        <v>900</v>
      </c>
      <c r="F559" s="105">
        <f t="shared" si="73"/>
        <v>900</v>
      </c>
      <c r="G559" s="105">
        <f t="shared" si="73"/>
        <v>700</v>
      </c>
    </row>
    <row r="560" spans="1:7" s="5" customFormat="1" ht="22.5">
      <c r="A560" s="17" t="s">
        <v>20</v>
      </c>
      <c r="B560" s="39" t="s">
        <v>468</v>
      </c>
      <c r="C560" s="17"/>
      <c r="D560" s="31" t="s">
        <v>469</v>
      </c>
      <c r="E560" s="105">
        <f>E561</f>
        <v>900</v>
      </c>
      <c r="F560" s="105">
        <f t="shared" si="73"/>
        <v>900</v>
      </c>
      <c r="G560" s="105">
        <f t="shared" si="73"/>
        <v>700</v>
      </c>
    </row>
    <row r="561" spans="1:7" s="5" customFormat="1" ht="12.75">
      <c r="A561" s="9" t="s">
        <v>20</v>
      </c>
      <c r="B561" s="39" t="s">
        <v>468</v>
      </c>
      <c r="C561" s="17" t="s">
        <v>178</v>
      </c>
      <c r="D561" s="31" t="s">
        <v>183</v>
      </c>
      <c r="E561" s="105">
        <f>'Прил.№5'!F171</f>
        <v>900</v>
      </c>
      <c r="F561" s="105">
        <f>'Прил.№5'!G171</f>
        <v>900</v>
      </c>
      <c r="G561" s="105">
        <f>'Прил.№5'!H171</f>
        <v>700</v>
      </c>
    </row>
    <row r="562" spans="1:7" ht="12.75">
      <c r="A562" s="60" t="s">
        <v>22</v>
      </c>
      <c r="B562" s="39"/>
      <c r="C562" s="16"/>
      <c r="D562" s="12" t="s">
        <v>23</v>
      </c>
      <c r="E562" s="107">
        <f>E569+E578+E563+E599</f>
        <v>6485.2</v>
      </c>
      <c r="F562" s="107">
        <f>F569+F578+F563+F599</f>
        <v>5660</v>
      </c>
      <c r="G562" s="107">
        <f>G569+G578+G563+G599</f>
        <v>5678.9</v>
      </c>
    </row>
    <row r="563" spans="1:7" ht="22.5">
      <c r="A563" s="9" t="s">
        <v>22</v>
      </c>
      <c r="B563" s="39" t="s">
        <v>472</v>
      </c>
      <c r="C563" s="9"/>
      <c r="D563" s="31" t="s">
        <v>41</v>
      </c>
      <c r="E563" s="106">
        <f aca="true" t="shared" si="74" ref="E563:G567">E564</f>
        <v>30</v>
      </c>
      <c r="F563" s="106">
        <f t="shared" si="74"/>
        <v>30</v>
      </c>
      <c r="G563" s="106">
        <f t="shared" si="74"/>
        <v>30</v>
      </c>
    </row>
    <row r="564" spans="1:7" ht="56.25">
      <c r="A564" s="9" t="s">
        <v>22</v>
      </c>
      <c r="B564" s="39" t="s">
        <v>473</v>
      </c>
      <c r="C564" s="9"/>
      <c r="D564" s="44" t="s">
        <v>362</v>
      </c>
      <c r="E564" s="106">
        <f t="shared" si="74"/>
        <v>30</v>
      </c>
      <c r="F564" s="106">
        <f t="shared" si="74"/>
        <v>30</v>
      </c>
      <c r="G564" s="106">
        <f t="shared" si="74"/>
        <v>30</v>
      </c>
    </row>
    <row r="565" spans="1:7" ht="45">
      <c r="A565" s="9" t="s">
        <v>22</v>
      </c>
      <c r="B565" s="39" t="s">
        <v>474</v>
      </c>
      <c r="C565" s="9"/>
      <c r="D565" s="32" t="s">
        <v>363</v>
      </c>
      <c r="E565" s="106">
        <f t="shared" si="74"/>
        <v>30</v>
      </c>
      <c r="F565" s="106">
        <f t="shared" si="74"/>
        <v>30</v>
      </c>
      <c r="G565" s="106">
        <f t="shared" si="74"/>
        <v>30</v>
      </c>
    </row>
    <row r="566" spans="1:7" ht="12.75">
      <c r="A566" s="9" t="s">
        <v>22</v>
      </c>
      <c r="B566" s="39" t="s">
        <v>475</v>
      </c>
      <c r="C566" s="9"/>
      <c r="D566" s="31" t="s">
        <v>398</v>
      </c>
      <c r="E566" s="106">
        <f t="shared" si="74"/>
        <v>30</v>
      </c>
      <c r="F566" s="106">
        <f t="shared" si="74"/>
        <v>30</v>
      </c>
      <c r="G566" s="106">
        <f t="shared" si="74"/>
        <v>30</v>
      </c>
    </row>
    <row r="567" spans="1:7" ht="22.5">
      <c r="A567" s="9" t="s">
        <v>22</v>
      </c>
      <c r="B567" s="39" t="s">
        <v>476</v>
      </c>
      <c r="C567" s="9"/>
      <c r="D567" s="32" t="s">
        <v>477</v>
      </c>
      <c r="E567" s="106">
        <f>E568</f>
        <v>30</v>
      </c>
      <c r="F567" s="106">
        <f t="shared" si="74"/>
        <v>30</v>
      </c>
      <c r="G567" s="106">
        <f t="shared" si="74"/>
        <v>30</v>
      </c>
    </row>
    <row r="568" spans="1:7" ht="12.75">
      <c r="A568" s="9" t="s">
        <v>22</v>
      </c>
      <c r="B568" s="39" t="s">
        <v>476</v>
      </c>
      <c r="C568" s="9" t="s">
        <v>178</v>
      </c>
      <c r="D568" s="31" t="s">
        <v>183</v>
      </c>
      <c r="E568" s="106">
        <f>'Прил.№5'!F178</f>
        <v>30</v>
      </c>
      <c r="F568" s="106">
        <f>'Прил.№5'!G178</f>
        <v>30</v>
      </c>
      <c r="G568" s="106">
        <f>'Прил.№5'!H178</f>
        <v>30</v>
      </c>
    </row>
    <row r="569" spans="1:7" ht="22.5">
      <c r="A569" s="9" t="s">
        <v>22</v>
      </c>
      <c r="B569" s="39" t="s">
        <v>478</v>
      </c>
      <c r="C569" s="9"/>
      <c r="D569" s="32" t="s">
        <v>51</v>
      </c>
      <c r="E569" s="106">
        <f aca="true" t="shared" si="75" ref="E569:G573">E570</f>
        <v>1075.2</v>
      </c>
      <c r="F569" s="106">
        <f t="shared" si="75"/>
        <v>250</v>
      </c>
      <c r="G569" s="106">
        <f t="shared" si="75"/>
        <v>268.9</v>
      </c>
    </row>
    <row r="570" spans="1:7" ht="12.75">
      <c r="A570" s="9" t="s">
        <v>22</v>
      </c>
      <c r="B570" s="39" t="s">
        <v>479</v>
      </c>
      <c r="C570" s="9"/>
      <c r="D570" s="44" t="s">
        <v>551</v>
      </c>
      <c r="E570" s="106">
        <f t="shared" si="75"/>
        <v>1075.2</v>
      </c>
      <c r="F570" s="106">
        <f t="shared" si="75"/>
        <v>250</v>
      </c>
      <c r="G570" s="106">
        <f t="shared" si="75"/>
        <v>268.9</v>
      </c>
    </row>
    <row r="571" spans="1:7" ht="12.75">
      <c r="A571" s="9" t="s">
        <v>22</v>
      </c>
      <c r="B571" s="39" t="s">
        <v>480</v>
      </c>
      <c r="C571" s="9"/>
      <c r="D571" s="31" t="s">
        <v>282</v>
      </c>
      <c r="E571" s="106">
        <f>E572+E575</f>
        <v>1075.2</v>
      </c>
      <c r="F571" s="106">
        <f>F572+F575</f>
        <v>250</v>
      </c>
      <c r="G571" s="106">
        <f>G572+G575</f>
        <v>268.9</v>
      </c>
    </row>
    <row r="572" spans="1:7" ht="33.75">
      <c r="A572" s="9" t="s">
        <v>22</v>
      </c>
      <c r="B572" s="39" t="s">
        <v>481</v>
      </c>
      <c r="C572" s="9"/>
      <c r="D572" s="31" t="s">
        <v>482</v>
      </c>
      <c r="E572" s="106">
        <f t="shared" si="75"/>
        <v>1075.2</v>
      </c>
      <c r="F572" s="106">
        <f t="shared" si="75"/>
        <v>250</v>
      </c>
      <c r="G572" s="106">
        <f t="shared" si="75"/>
        <v>268.9</v>
      </c>
    </row>
    <row r="573" spans="1:7" ht="22.5">
      <c r="A573" s="9" t="s">
        <v>22</v>
      </c>
      <c r="B573" s="39" t="s">
        <v>911</v>
      </c>
      <c r="C573" s="9"/>
      <c r="D573" s="31" t="s">
        <v>368</v>
      </c>
      <c r="E573" s="106">
        <f>E574</f>
        <v>1075.2</v>
      </c>
      <c r="F573" s="106">
        <f t="shared" si="75"/>
        <v>250</v>
      </c>
      <c r="G573" s="106">
        <f t="shared" si="75"/>
        <v>268.9</v>
      </c>
    </row>
    <row r="574" spans="1:7" ht="12.75">
      <c r="A574" s="9" t="s">
        <v>22</v>
      </c>
      <c r="B574" s="39" t="s">
        <v>911</v>
      </c>
      <c r="C574" s="9" t="s">
        <v>178</v>
      </c>
      <c r="D574" s="31" t="s">
        <v>183</v>
      </c>
      <c r="E574" s="105">
        <f>'Прил.№5'!F184</f>
        <v>1075.2</v>
      </c>
      <c r="F574" s="105">
        <f>'Прил.№5'!G184</f>
        <v>250</v>
      </c>
      <c r="G574" s="105">
        <f>'Прил.№5'!H184</f>
        <v>268.9</v>
      </c>
    </row>
    <row r="575" spans="1:7" ht="45">
      <c r="A575" s="9" t="s">
        <v>22</v>
      </c>
      <c r="B575" s="39" t="s">
        <v>908</v>
      </c>
      <c r="C575" s="9"/>
      <c r="D575" s="31" t="s">
        <v>140</v>
      </c>
      <c r="E575" s="105">
        <f aca="true" t="shared" si="76" ref="E575:G576">E576</f>
        <v>0</v>
      </c>
      <c r="F575" s="105">
        <f t="shared" si="76"/>
        <v>0</v>
      </c>
      <c r="G575" s="105">
        <f t="shared" si="76"/>
        <v>0</v>
      </c>
    </row>
    <row r="576" spans="1:7" ht="22.5">
      <c r="A576" s="9" t="s">
        <v>22</v>
      </c>
      <c r="B576" s="39" t="s">
        <v>909</v>
      </c>
      <c r="C576" s="9"/>
      <c r="D576" s="31" t="s">
        <v>910</v>
      </c>
      <c r="E576" s="105">
        <f t="shared" si="76"/>
        <v>0</v>
      </c>
      <c r="F576" s="105">
        <f t="shared" si="76"/>
        <v>0</v>
      </c>
      <c r="G576" s="105">
        <f t="shared" si="76"/>
        <v>0</v>
      </c>
    </row>
    <row r="577" spans="1:7" ht="12.75">
      <c r="A577" s="9" t="s">
        <v>22</v>
      </c>
      <c r="B577" s="39" t="s">
        <v>909</v>
      </c>
      <c r="C577" s="9" t="s">
        <v>178</v>
      </c>
      <c r="D577" s="31" t="s">
        <v>183</v>
      </c>
      <c r="E577" s="105">
        <f>'Прил.№5'!F187</f>
        <v>0</v>
      </c>
      <c r="F577" s="105">
        <f>'Прил.№5'!G187</f>
        <v>0</v>
      </c>
      <c r="G577" s="105">
        <f>'Прил.№5'!H187</f>
        <v>0</v>
      </c>
    </row>
    <row r="578" spans="1:7" ht="22.5">
      <c r="A578" s="9" t="s">
        <v>22</v>
      </c>
      <c r="B578" s="39" t="s">
        <v>483</v>
      </c>
      <c r="C578" s="9"/>
      <c r="D578" s="32" t="s">
        <v>43</v>
      </c>
      <c r="E578" s="105">
        <f>E579+E584+E590</f>
        <v>250</v>
      </c>
      <c r="F578" s="105">
        <f>F579+F584+F590</f>
        <v>250</v>
      </c>
      <c r="G578" s="105">
        <f>G579+G584+G590</f>
        <v>250</v>
      </c>
    </row>
    <row r="579" spans="1:7" ht="45" hidden="1">
      <c r="A579" s="9" t="s">
        <v>22</v>
      </c>
      <c r="B579" s="39" t="s">
        <v>484</v>
      </c>
      <c r="C579" s="9"/>
      <c r="D579" s="44" t="s">
        <v>539</v>
      </c>
      <c r="E579" s="105">
        <f>E580</f>
        <v>0</v>
      </c>
      <c r="F579" s="105">
        <f aca="true" t="shared" si="77" ref="F579:G582">F580</f>
        <v>0</v>
      </c>
      <c r="G579" s="105">
        <f t="shared" si="77"/>
        <v>0</v>
      </c>
    </row>
    <row r="580" spans="1:7" ht="22.5" hidden="1">
      <c r="A580" s="9" t="s">
        <v>22</v>
      </c>
      <c r="B580" s="39" t="s">
        <v>485</v>
      </c>
      <c r="C580" s="9"/>
      <c r="D580" s="32" t="s">
        <v>341</v>
      </c>
      <c r="E580" s="105">
        <f>E581</f>
        <v>0</v>
      </c>
      <c r="F580" s="105">
        <f t="shared" si="77"/>
        <v>0</v>
      </c>
      <c r="G580" s="105">
        <f t="shared" si="77"/>
        <v>0</v>
      </c>
    </row>
    <row r="581" spans="1:7" ht="12.75" hidden="1">
      <c r="A581" s="9" t="s">
        <v>22</v>
      </c>
      <c r="B581" s="39" t="s">
        <v>486</v>
      </c>
      <c r="C581" s="9"/>
      <c r="D581" s="31" t="s">
        <v>398</v>
      </c>
      <c r="E581" s="105">
        <f>E582</f>
        <v>0</v>
      </c>
      <c r="F581" s="105">
        <f t="shared" si="77"/>
        <v>0</v>
      </c>
      <c r="G581" s="105">
        <f t="shared" si="77"/>
        <v>0</v>
      </c>
    </row>
    <row r="582" spans="1:7" ht="22.5" hidden="1">
      <c r="A582" s="9" t="s">
        <v>22</v>
      </c>
      <c r="B582" s="39" t="s">
        <v>487</v>
      </c>
      <c r="C582" s="9"/>
      <c r="D582" s="32" t="s">
        <v>84</v>
      </c>
      <c r="E582" s="105">
        <f>E583</f>
        <v>0</v>
      </c>
      <c r="F582" s="105">
        <f t="shared" si="77"/>
        <v>0</v>
      </c>
      <c r="G582" s="105">
        <f t="shared" si="77"/>
        <v>0</v>
      </c>
    </row>
    <row r="583" spans="1:7" s="8" customFormat="1" ht="21.75" customHeight="1" hidden="1">
      <c r="A583" s="9" t="s">
        <v>22</v>
      </c>
      <c r="B583" s="39" t="s">
        <v>488</v>
      </c>
      <c r="C583" s="9" t="s">
        <v>151</v>
      </c>
      <c r="D583" s="31" t="s">
        <v>540</v>
      </c>
      <c r="E583" s="105">
        <f>'Прил.№5'!F194</f>
        <v>0</v>
      </c>
      <c r="F583" s="105">
        <f>'Прил.№5'!G194</f>
        <v>0</v>
      </c>
      <c r="G583" s="105">
        <f>'Прил.№5'!H194</f>
        <v>0</v>
      </c>
    </row>
    <row r="584" spans="1:7" ht="22.5" hidden="1">
      <c r="A584" s="9" t="s">
        <v>22</v>
      </c>
      <c r="B584" s="39" t="s">
        <v>496</v>
      </c>
      <c r="C584" s="9"/>
      <c r="D584" s="44" t="s">
        <v>561</v>
      </c>
      <c r="E584" s="105">
        <f>E585</f>
        <v>0</v>
      </c>
      <c r="F584" s="105">
        <f aca="true" t="shared" si="78" ref="F584:G588">F585</f>
        <v>0</v>
      </c>
      <c r="G584" s="105">
        <f t="shared" si="78"/>
        <v>0</v>
      </c>
    </row>
    <row r="585" spans="1:7" ht="22.5" hidden="1">
      <c r="A585" s="9" t="s">
        <v>22</v>
      </c>
      <c r="B585" s="39" t="s">
        <v>497</v>
      </c>
      <c r="C585" s="17"/>
      <c r="D585" s="31" t="s">
        <v>343</v>
      </c>
      <c r="E585" s="105">
        <f>E586</f>
        <v>0</v>
      </c>
      <c r="F585" s="105">
        <f t="shared" si="78"/>
        <v>0</v>
      </c>
      <c r="G585" s="105">
        <f t="shared" si="78"/>
        <v>0</v>
      </c>
    </row>
    <row r="586" spans="1:7" ht="12.75" hidden="1">
      <c r="A586" s="9" t="s">
        <v>22</v>
      </c>
      <c r="B586" s="39" t="s">
        <v>498</v>
      </c>
      <c r="C586" s="17"/>
      <c r="D586" s="31" t="s">
        <v>398</v>
      </c>
      <c r="E586" s="105">
        <f>E587</f>
        <v>0</v>
      </c>
      <c r="F586" s="105">
        <f t="shared" si="78"/>
        <v>0</v>
      </c>
      <c r="G586" s="105">
        <f t="shared" si="78"/>
        <v>0</v>
      </c>
    </row>
    <row r="587" spans="1:7" ht="22.5" hidden="1">
      <c r="A587" s="9" t="s">
        <v>22</v>
      </c>
      <c r="B587" s="39" t="s">
        <v>499</v>
      </c>
      <c r="C587" s="17"/>
      <c r="D587" s="31" t="s">
        <v>344</v>
      </c>
      <c r="E587" s="105">
        <f>E588</f>
        <v>0</v>
      </c>
      <c r="F587" s="105">
        <f t="shared" si="78"/>
        <v>0</v>
      </c>
      <c r="G587" s="105">
        <f t="shared" si="78"/>
        <v>0</v>
      </c>
    </row>
    <row r="588" spans="1:7" ht="12.75" hidden="1">
      <c r="A588" s="9" t="s">
        <v>22</v>
      </c>
      <c r="B588" s="39" t="s">
        <v>500</v>
      </c>
      <c r="C588" s="17"/>
      <c r="D588" s="31" t="s">
        <v>471</v>
      </c>
      <c r="E588" s="105">
        <f>E589</f>
        <v>0</v>
      </c>
      <c r="F588" s="105">
        <f t="shared" si="78"/>
        <v>0</v>
      </c>
      <c r="G588" s="105">
        <f t="shared" si="78"/>
        <v>0</v>
      </c>
    </row>
    <row r="589" spans="1:7" ht="12.75" hidden="1">
      <c r="A589" s="9" t="s">
        <v>22</v>
      </c>
      <c r="B589" s="39" t="s">
        <v>500</v>
      </c>
      <c r="C589" s="17" t="s">
        <v>178</v>
      </c>
      <c r="D589" s="31" t="s">
        <v>183</v>
      </c>
      <c r="E589" s="105">
        <f>'Прил.№5'!F200</f>
        <v>0</v>
      </c>
      <c r="F589" s="105">
        <f>'Прил.№5'!G200</f>
        <v>0</v>
      </c>
      <c r="G589" s="105">
        <f>'Прил.№5'!H200</f>
        <v>0</v>
      </c>
    </row>
    <row r="590" spans="1:7" ht="22.5">
      <c r="A590" s="9" t="s">
        <v>22</v>
      </c>
      <c r="B590" s="39" t="s">
        <v>489</v>
      </c>
      <c r="C590" s="9"/>
      <c r="D590" s="43" t="s">
        <v>560</v>
      </c>
      <c r="E590" s="105">
        <f>E591+E595</f>
        <v>250</v>
      </c>
      <c r="F590" s="105">
        <f>F591+F595</f>
        <v>250</v>
      </c>
      <c r="G590" s="105">
        <f>G591+G595</f>
        <v>250</v>
      </c>
    </row>
    <row r="591" spans="1:7" ht="33.75">
      <c r="A591" s="9" t="s">
        <v>22</v>
      </c>
      <c r="B591" s="39" t="s">
        <v>490</v>
      </c>
      <c r="C591" s="9"/>
      <c r="D591" s="32" t="s">
        <v>346</v>
      </c>
      <c r="E591" s="105">
        <f>E592</f>
        <v>150</v>
      </c>
      <c r="F591" s="105">
        <f aca="true" t="shared" si="79" ref="F591:G593">F592</f>
        <v>150</v>
      </c>
      <c r="G591" s="105">
        <f t="shared" si="79"/>
        <v>150</v>
      </c>
    </row>
    <row r="592" spans="1:7" ht="12.75">
      <c r="A592" s="9" t="s">
        <v>22</v>
      </c>
      <c r="B592" s="39" t="s">
        <v>491</v>
      </c>
      <c r="C592" s="9"/>
      <c r="D592" s="31" t="s">
        <v>398</v>
      </c>
      <c r="E592" s="105">
        <f>E593</f>
        <v>150</v>
      </c>
      <c r="F592" s="105">
        <f t="shared" si="79"/>
        <v>150</v>
      </c>
      <c r="G592" s="105">
        <f t="shared" si="79"/>
        <v>150</v>
      </c>
    </row>
    <row r="593" spans="1:7" ht="22.5">
      <c r="A593" s="9" t="s">
        <v>22</v>
      </c>
      <c r="B593" s="39" t="s">
        <v>492</v>
      </c>
      <c r="C593" s="9"/>
      <c r="D593" s="32" t="s">
        <v>347</v>
      </c>
      <c r="E593" s="105">
        <f>E594</f>
        <v>150</v>
      </c>
      <c r="F593" s="105">
        <f t="shared" si="79"/>
        <v>150</v>
      </c>
      <c r="G593" s="105">
        <f t="shared" si="79"/>
        <v>150</v>
      </c>
    </row>
    <row r="594" spans="1:7" ht="22.5">
      <c r="A594" s="9" t="s">
        <v>22</v>
      </c>
      <c r="B594" s="39" t="s">
        <v>492</v>
      </c>
      <c r="C594" s="9" t="s">
        <v>105</v>
      </c>
      <c r="D594" s="32" t="s">
        <v>598</v>
      </c>
      <c r="E594" s="105">
        <f>'Прил.№5'!F519</f>
        <v>150</v>
      </c>
      <c r="F594" s="105">
        <f>'Прил.№5'!G519</f>
        <v>150</v>
      </c>
      <c r="G594" s="105">
        <f>'Прил.№5'!H519</f>
        <v>150</v>
      </c>
    </row>
    <row r="595" spans="1:7" ht="33.75">
      <c r="A595" s="9" t="s">
        <v>22</v>
      </c>
      <c r="B595" s="39" t="s">
        <v>493</v>
      </c>
      <c r="C595" s="9"/>
      <c r="D595" s="32" t="s">
        <v>349</v>
      </c>
      <c r="E595" s="105">
        <f>E596</f>
        <v>100</v>
      </c>
      <c r="F595" s="105">
        <f aca="true" t="shared" si="80" ref="F595:G597">F596</f>
        <v>100</v>
      </c>
      <c r="G595" s="105">
        <f t="shared" si="80"/>
        <v>100</v>
      </c>
    </row>
    <row r="596" spans="1:7" ht="12.75">
      <c r="A596" s="9" t="s">
        <v>22</v>
      </c>
      <c r="B596" s="39" t="s">
        <v>495</v>
      </c>
      <c r="C596" s="9"/>
      <c r="D596" s="31" t="s">
        <v>398</v>
      </c>
      <c r="E596" s="105">
        <f>E597</f>
        <v>100</v>
      </c>
      <c r="F596" s="105">
        <f t="shared" si="80"/>
        <v>100</v>
      </c>
      <c r="G596" s="105">
        <f t="shared" si="80"/>
        <v>100</v>
      </c>
    </row>
    <row r="597" spans="1:7" ht="45">
      <c r="A597" s="9" t="s">
        <v>22</v>
      </c>
      <c r="B597" s="39" t="s">
        <v>494</v>
      </c>
      <c r="C597" s="9"/>
      <c r="D597" s="32" t="s">
        <v>348</v>
      </c>
      <c r="E597" s="105">
        <f>E598</f>
        <v>100</v>
      </c>
      <c r="F597" s="105">
        <f t="shared" si="80"/>
        <v>100</v>
      </c>
      <c r="G597" s="105">
        <f t="shared" si="80"/>
        <v>100</v>
      </c>
    </row>
    <row r="598" spans="1:7" ht="22.5">
      <c r="A598" s="9" t="s">
        <v>22</v>
      </c>
      <c r="B598" s="39" t="s">
        <v>494</v>
      </c>
      <c r="C598" s="9" t="s">
        <v>105</v>
      </c>
      <c r="D598" s="32" t="s">
        <v>598</v>
      </c>
      <c r="E598" s="105">
        <f>'Прил.№5'!F523</f>
        <v>100</v>
      </c>
      <c r="F598" s="105">
        <f>'Прил.№5'!G523</f>
        <v>100</v>
      </c>
      <c r="G598" s="105">
        <f>'Прил.№5'!H523</f>
        <v>100</v>
      </c>
    </row>
    <row r="599" spans="1:7" ht="33.75">
      <c r="A599" s="9" t="s">
        <v>22</v>
      </c>
      <c r="B599" s="39" t="s">
        <v>245</v>
      </c>
      <c r="C599" s="9"/>
      <c r="D599" s="34" t="s">
        <v>47</v>
      </c>
      <c r="E599" s="105">
        <f aca="true" t="shared" si="81" ref="E599:G603">E600</f>
        <v>5130</v>
      </c>
      <c r="F599" s="105">
        <f t="shared" si="81"/>
        <v>5130</v>
      </c>
      <c r="G599" s="105">
        <f t="shared" si="81"/>
        <v>5130</v>
      </c>
    </row>
    <row r="600" spans="1:7" ht="22.5">
      <c r="A600" s="9" t="s">
        <v>22</v>
      </c>
      <c r="B600" s="93">
        <v>1240000000</v>
      </c>
      <c r="C600" s="16"/>
      <c r="D600" s="48" t="s">
        <v>153</v>
      </c>
      <c r="E600" s="105">
        <f t="shared" si="81"/>
        <v>5130</v>
      </c>
      <c r="F600" s="105">
        <f t="shared" si="81"/>
        <v>5130</v>
      </c>
      <c r="G600" s="105">
        <f t="shared" si="81"/>
        <v>5130</v>
      </c>
    </row>
    <row r="601" spans="1:7" ht="45">
      <c r="A601" s="9" t="s">
        <v>22</v>
      </c>
      <c r="B601" s="93">
        <v>1240200000</v>
      </c>
      <c r="C601" s="16"/>
      <c r="D601" s="34" t="s">
        <v>389</v>
      </c>
      <c r="E601" s="105">
        <f t="shared" si="81"/>
        <v>5130</v>
      </c>
      <c r="F601" s="105">
        <f t="shared" si="81"/>
        <v>5130</v>
      </c>
      <c r="G601" s="105">
        <f t="shared" si="81"/>
        <v>5130</v>
      </c>
    </row>
    <row r="602" spans="1:7" ht="22.5">
      <c r="A602" s="9" t="s">
        <v>22</v>
      </c>
      <c r="B602" s="93">
        <v>1240210000</v>
      </c>
      <c r="C602" s="16"/>
      <c r="D602" s="34" t="s">
        <v>409</v>
      </c>
      <c r="E602" s="105">
        <f t="shared" si="81"/>
        <v>5130</v>
      </c>
      <c r="F602" s="105">
        <f t="shared" si="81"/>
        <v>5130</v>
      </c>
      <c r="G602" s="105">
        <f t="shared" si="81"/>
        <v>5130</v>
      </c>
    </row>
    <row r="603" spans="1:7" ht="56.25">
      <c r="A603" s="9" t="s">
        <v>22</v>
      </c>
      <c r="B603" s="93">
        <v>1240210560</v>
      </c>
      <c r="C603" s="16"/>
      <c r="D603" s="32" t="s">
        <v>147</v>
      </c>
      <c r="E603" s="105">
        <f>E604</f>
        <v>5130</v>
      </c>
      <c r="F603" s="105">
        <f t="shared" si="81"/>
        <v>5130</v>
      </c>
      <c r="G603" s="105">
        <f t="shared" si="81"/>
        <v>5130</v>
      </c>
    </row>
    <row r="604" spans="1:7" ht="12.75">
      <c r="A604" s="9" t="s">
        <v>22</v>
      </c>
      <c r="B604" s="93">
        <v>1240210560</v>
      </c>
      <c r="C604" s="9" t="s">
        <v>178</v>
      </c>
      <c r="D604" s="31" t="s">
        <v>183</v>
      </c>
      <c r="E604" s="105">
        <f>'Прил.№5'!F206</f>
        <v>5130</v>
      </c>
      <c r="F604" s="105">
        <f>'Прил.№5'!G206</f>
        <v>5130</v>
      </c>
      <c r="G604" s="105">
        <f>'Прил.№5'!H206</f>
        <v>5130</v>
      </c>
    </row>
    <row r="605" spans="1:7" ht="12.75">
      <c r="A605" s="37" t="s">
        <v>89</v>
      </c>
      <c r="B605" s="37"/>
      <c r="C605" s="16"/>
      <c r="D605" s="65" t="s">
        <v>90</v>
      </c>
      <c r="E605" s="103">
        <f>E606+E615</f>
        <v>8545.7</v>
      </c>
      <c r="F605" s="103">
        <f>F606+F615</f>
        <v>11975.000000000002</v>
      </c>
      <c r="G605" s="103">
        <f>G606+G615</f>
        <v>7974.1</v>
      </c>
    </row>
    <row r="606" spans="1:7" ht="22.5">
      <c r="A606" s="17" t="s">
        <v>89</v>
      </c>
      <c r="B606" s="39" t="s">
        <v>501</v>
      </c>
      <c r="C606" s="17"/>
      <c r="D606" s="32" t="s">
        <v>43</v>
      </c>
      <c r="E606" s="105">
        <f aca="true" t="shared" si="82" ref="E606:G610">E607</f>
        <v>5144.1</v>
      </c>
      <c r="F606" s="105">
        <f t="shared" si="82"/>
        <v>8573.400000000001</v>
      </c>
      <c r="G606" s="105">
        <f t="shared" si="82"/>
        <v>4572.5</v>
      </c>
    </row>
    <row r="607" spans="1:7" ht="22.5">
      <c r="A607" s="17" t="s">
        <v>89</v>
      </c>
      <c r="B607" s="39" t="s">
        <v>502</v>
      </c>
      <c r="C607" s="17"/>
      <c r="D607" s="44" t="s">
        <v>365</v>
      </c>
      <c r="E607" s="105">
        <f t="shared" si="82"/>
        <v>5144.1</v>
      </c>
      <c r="F607" s="105">
        <f t="shared" si="82"/>
        <v>8573.400000000001</v>
      </c>
      <c r="G607" s="105">
        <f t="shared" si="82"/>
        <v>4572.5</v>
      </c>
    </row>
    <row r="608" spans="1:7" ht="33.75">
      <c r="A608" s="17" t="s">
        <v>89</v>
      </c>
      <c r="B608" s="39" t="s">
        <v>503</v>
      </c>
      <c r="C608" s="17"/>
      <c r="D608" s="31" t="s">
        <v>504</v>
      </c>
      <c r="E608" s="105">
        <f>E609+E612</f>
        <v>5144.1</v>
      </c>
      <c r="F608" s="105">
        <f>F609+F612</f>
        <v>8573.400000000001</v>
      </c>
      <c r="G608" s="105">
        <f>G609+G612</f>
        <v>4572.5</v>
      </c>
    </row>
    <row r="609" spans="1:7" ht="45">
      <c r="A609" s="17" t="s">
        <v>89</v>
      </c>
      <c r="B609" s="39" t="s">
        <v>139</v>
      </c>
      <c r="C609" s="17"/>
      <c r="D609" s="31" t="s">
        <v>140</v>
      </c>
      <c r="E609" s="105">
        <f t="shared" si="82"/>
        <v>1714.7</v>
      </c>
      <c r="F609" s="105">
        <f t="shared" si="82"/>
        <v>2857.8</v>
      </c>
      <c r="G609" s="105">
        <f t="shared" si="82"/>
        <v>1714.7</v>
      </c>
    </row>
    <row r="610" spans="1:7" ht="45">
      <c r="A610" s="17" t="s">
        <v>89</v>
      </c>
      <c r="B610" s="39" t="s">
        <v>141</v>
      </c>
      <c r="C610" s="17"/>
      <c r="D610" s="31" t="s">
        <v>142</v>
      </c>
      <c r="E610" s="105">
        <f>E611</f>
        <v>1714.7</v>
      </c>
      <c r="F610" s="105">
        <f t="shared" si="82"/>
        <v>2857.8</v>
      </c>
      <c r="G610" s="105">
        <f t="shared" si="82"/>
        <v>1714.7</v>
      </c>
    </row>
    <row r="611" spans="1:7" ht="22.5">
      <c r="A611" s="17" t="s">
        <v>89</v>
      </c>
      <c r="B611" s="39" t="s">
        <v>141</v>
      </c>
      <c r="C611" s="9" t="s">
        <v>345</v>
      </c>
      <c r="D611" s="31" t="s">
        <v>388</v>
      </c>
      <c r="E611" s="105">
        <f>'Прил.№5'!F213</f>
        <v>1714.7</v>
      </c>
      <c r="F611" s="105">
        <f>'Прил.№5'!G213</f>
        <v>2857.8</v>
      </c>
      <c r="G611" s="105">
        <f>'Прил.№5'!H213</f>
        <v>1714.7</v>
      </c>
    </row>
    <row r="612" spans="1:7" ht="22.5">
      <c r="A612" s="17" t="s">
        <v>89</v>
      </c>
      <c r="B612" s="39" t="s">
        <v>843</v>
      </c>
      <c r="C612" s="9"/>
      <c r="D612" s="31" t="s">
        <v>409</v>
      </c>
      <c r="E612" s="105">
        <f aca="true" t="shared" si="83" ref="E612:G613">E613</f>
        <v>3429.4</v>
      </c>
      <c r="F612" s="105">
        <f t="shared" si="83"/>
        <v>5715.6</v>
      </c>
      <c r="G612" s="105">
        <f t="shared" si="83"/>
        <v>2857.8</v>
      </c>
    </row>
    <row r="613" spans="1:7" ht="45">
      <c r="A613" s="17" t="s">
        <v>89</v>
      </c>
      <c r="B613" s="39" t="s">
        <v>841</v>
      </c>
      <c r="C613" s="9"/>
      <c r="D613" s="31" t="s">
        <v>842</v>
      </c>
      <c r="E613" s="105">
        <f t="shared" si="83"/>
        <v>3429.4</v>
      </c>
      <c r="F613" s="105">
        <f t="shared" si="83"/>
        <v>5715.6</v>
      </c>
      <c r="G613" s="105">
        <f t="shared" si="83"/>
        <v>2857.8</v>
      </c>
    </row>
    <row r="614" spans="1:7" ht="22.5">
      <c r="A614" s="17" t="s">
        <v>89</v>
      </c>
      <c r="B614" s="39" t="s">
        <v>841</v>
      </c>
      <c r="C614" s="9" t="s">
        <v>345</v>
      </c>
      <c r="D614" s="31" t="s">
        <v>388</v>
      </c>
      <c r="E614" s="105">
        <f>'Прил.№5'!F216</f>
        <v>3429.4</v>
      </c>
      <c r="F614" s="105">
        <f>'Прил.№5'!G216</f>
        <v>5715.6</v>
      </c>
      <c r="G614" s="105">
        <f>'Прил.№5'!H216</f>
        <v>2857.8</v>
      </c>
    </row>
    <row r="615" spans="1:7" ht="33.75">
      <c r="A615" s="9" t="s">
        <v>89</v>
      </c>
      <c r="B615" s="93">
        <v>1200000000</v>
      </c>
      <c r="C615" s="9"/>
      <c r="D615" s="34" t="s">
        <v>47</v>
      </c>
      <c r="E615" s="105">
        <f>E616</f>
        <v>3401.6</v>
      </c>
      <c r="F615" s="105">
        <f aca="true" t="shared" si="84" ref="F615:G618">F616</f>
        <v>3401.6</v>
      </c>
      <c r="G615" s="105">
        <f t="shared" si="84"/>
        <v>3401.6</v>
      </c>
    </row>
    <row r="616" spans="1:7" ht="12.75">
      <c r="A616" s="9" t="s">
        <v>89</v>
      </c>
      <c r="B616" s="93">
        <v>1210000000</v>
      </c>
      <c r="C616" s="9"/>
      <c r="D616" s="46" t="s">
        <v>185</v>
      </c>
      <c r="E616" s="105">
        <f>E617</f>
        <v>3401.6</v>
      </c>
      <c r="F616" s="105">
        <f t="shared" si="84"/>
        <v>3401.6</v>
      </c>
      <c r="G616" s="105">
        <f t="shared" si="84"/>
        <v>3401.6</v>
      </c>
    </row>
    <row r="617" spans="1:7" s="8" customFormat="1" ht="22.5">
      <c r="A617" s="9" t="s">
        <v>89</v>
      </c>
      <c r="B617" s="93">
        <v>1210400000</v>
      </c>
      <c r="C617" s="9"/>
      <c r="D617" s="34" t="s">
        <v>366</v>
      </c>
      <c r="E617" s="105">
        <f>E618</f>
        <v>3401.6</v>
      </c>
      <c r="F617" s="105">
        <f t="shared" si="84"/>
        <v>3401.6</v>
      </c>
      <c r="G617" s="105">
        <f t="shared" si="84"/>
        <v>3401.6</v>
      </c>
    </row>
    <row r="618" spans="1:7" s="8" customFormat="1" ht="22.5">
      <c r="A618" s="9" t="s">
        <v>89</v>
      </c>
      <c r="B618" s="93">
        <v>1210410000</v>
      </c>
      <c r="C618" s="9"/>
      <c r="D618" s="34" t="s">
        <v>409</v>
      </c>
      <c r="E618" s="105">
        <f>E619</f>
        <v>3401.6</v>
      </c>
      <c r="F618" s="105">
        <f t="shared" si="84"/>
        <v>3401.6</v>
      </c>
      <c r="G618" s="105">
        <f t="shared" si="84"/>
        <v>3401.6</v>
      </c>
    </row>
    <row r="619" spans="1:7" s="8" customFormat="1" ht="56.25">
      <c r="A619" s="9" t="s">
        <v>89</v>
      </c>
      <c r="B619" s="93">
        <v>1210410500</v>
      </c>
      <c r="C619" s="9"/>
      <c r="D619" s="32" t="s">
        <v>546</v>
      </c>
      <c r="E619" s="105">
        <f>E620+E621</f>
        <v>3401.6</v>
      </c>
      <c r="F619" s="105">
        <f>F620+F621</f>
        <v>3401.6</v>
      </c>
      <c r="G619" s="105">
        <f>G620+G621</f>
        <v>3401.6</v>
      </c>
    </row>
    <row r="620" spans="1:7" s="8" customFormat="1" ht="22.5">
      <c r="A620" s="9" t="s">
        <v>89</v>
      </c>
      <c r="B620" s="93">
        <v>1210410500</v>
      </c>
      <c r="C620" s="9" t="s">
        <v>105</v>
      </c>
      <c r="D620" s="32" t="s">
        <v>598</v>
      </c>
      <c r="E620" s="105">
        <f>'Прил.№5'!F697</f>
        <v>82.6</v>
      </c>
      <c r="F620" s="105">
        <f>'Прил.№5'!G697</f>
        <v>82.6</v>
      </c>
      <c r="G620" s="105">
        <f>'Прил.№5'!H697</f>
        <v>82.6</v>
      </c>
    </row>
    <row r="621" spans="1:7" s="8" customFormat="1" ht="12.75">
      <c r="A621" s="9" t="s">
        <v>89</v>
      </c>
      <c r="B621" s="93">
        <v>1210410500</v>
      </c>
      <c r="C621" s="9" t="s">
        <v>178</v>
      </c>
      <c r="D621" s="31" t="s">
        <v>183</v>
      </c>
      <c r="E621" s="105">
        <f>'Прил.№5'!F698</f>
        <v>3319</v>
      </c>
      <c r="F621" s="105">
        <f>'Прил.№5'!G698</f>
        <v>3319</v>
      </c>
      <c r="G621" s="105">
        <f>'Прил.№5'!H698</f>
        <v>3319</v>
      </c>
    </row>
    <row r="622" spans="1:7" ht="12.75">
      <c r="A622" s="37" t="s">
        <v>79</v>
      </c>
      <c r="B622" s="37"/>
      <c r="C622" s="16"/>
      <c r="D622" s="99" t="s">
        <v>72</v>
      </c>
      <c r="E622" s="103">
        <f>E623+E644</f>
        <v>4060.4</v>
      </c>
      <c r="F622" s="103">
        <f>F623+F644</f>
        <v>3804.1</v>
      </c>
      <c r="G622" s="103">
        <f>G623+G644</f>
        <v>3754.1</v>
      </c>
    </row>
    <row r="623" spans="1:7" ht="12.75">
      <c r="A623" s="37" t="s">
        <v>91</v>
      </c>
      <c r="B623" s="37"/>
      <c r="C623" s="37"/>
      <c r="D623" s="99" t="s">
        <v>92</v>
      </c>
      <c r="E623" s="103">
        <f>E624</f>
        <v>3420.4</v>
      </c>
      <c r="F623" s="103">
        <f>F624</f>
        <v>3204.1</v>
      </c>
      <c r="G623" s="103">
        <f>G624</f>
        <v>3154.1</v>
      </c>
    </row>
    <row r="624" spans="1:7" ht="22.5">
      <c r="A624" s="9" t="s">
        <v>91</v>
      </c>
      <c r="B624" s="39" t="s">
        <v>234</v>
      </c>
      <c r="C624" s="9"/>
      <c r="D624" s="31" t="s">
        <v>44</v>
      </c>
      <c r="E624" s="112">
        <f>E625+E631</f>
        <v>3420.4</v>
      </c>
      <c r="F624" s="112">
        <f>F625+F631</f>
        <v>3204.1</v>
      </c>
      <c r="G624" s="112">
        <f>G625+G631</f>
        <v>3154.1</v>
      </c>
    </row>
    <row r="625" spans="1:7" ht="12.75" hidden="1">
      <c r="A625" s="9" t="s">
        <v>91</v>
      </c>
      <c r="B625" s="40" t="s">
        <v>239</v>
      </c>
      <c r="C625" s="17"/>
      <c r="D625" s="43" t="s">
        <v>515</v>
      </c>
      <c r="E625" s="105">
        <f>E626</f>
        <v>0</v>
      </c>
      <c r="F625" s="105">
        <f aca="true" t="shared" si="85" ref="F625:G629">F626</f>
        <v>0</v>
      </c>
      <c r="G625" s="105">
        <f t="shared" si="85"/>
        <v>0</v>
      </c>
    </row>
    <row r="626" spans="1:7" ht="39.75" customHeight="1" hidden="1">
      <c r="A626" s="9" t="s">
        <v>91</v>
      </c>
      <c r="B626" s="40" t="s">
        <v>240</v>
      </c>
      <c r="C626" s="17"/>
      <c r="D626" s="31" t="s">
        <v>517</v>
      </c>
      <c r="E626" s="105">
        <f>E627</f>
        <v>0</v>
      </c>
      <c r="F626" s="105">
        <f t="shared" si="85"/>
        <v>0</v>
      </c>
      <c r="G626" s="105">
        <f t="shared" si="85"/>
        <v>0</v>
      </c>
    </row>
    <row r="627" spans="1:7" ht="12.75" hidden="1">
      <c r="A627" s="9" t="s">
        <v>91</v>
      </c>
      <c r="B627" s="40" t="s">
        <v>241</v>
      </c>
      <c r="C627" s="17"/>
      <c r="D627" s="31" t="s">
        <v>398</v>
      </c>
      <c r="E627" s="105">
        <f>E628</f>
        <v>0</v>
      </c>
      <c r="F627" s="105">
        <f t="shared" si="85"/>
        <v>0</v>
      </c>
      <c r="G627" s="105">
        <f t="shared" si="85"/>
        <v>0</v>
      </c>
    </row>
    <row r="628" spans="1:7" ht="33.75" hidden="1">
      <c r="A628" s="9" t="s">
        <v>91</v>
      </c>
      <c r="B628" s="40" t="s">
        <v>242</v>
      </c>
      <c r="C628" s="17"/>
      <c r="D628" s="31" t="s">
        <v>517</v>
      </c>
      <c r="E628" s="105">
        <f>E629</f>
        <v>0</v>
      </c>
      <c r="F628" s="105">
        <f t="shared" si="85"/>
        <v>0</v>
      </c>
      <c r="G628" s="105">
        <f t="shared" si="85"/>
        <v>0</v>
      </c>
    </row>
    <row r="629" spans="1:7" ht="12.75" hidden="1">
      <c r="A629" s="9" t="s">
        <v>91</v>
      </c>
      <c r="B629" s="40" t="s">
        <v>243</v>
      </c>
      <c r="C629" s="17"/>
      <c r="D629" s="31" t="s">
        <v>182</v>
      </c>
      <c r="E629" s="105">
        <f>E630</f>
        <v>0</v>
      </c>
      <c r="F629" s="105">
        <f t="shared" si="85"/>
        <v>0</v>
      </c>
      <c r="G629" s="105">
        <f t="shared" si="85"/>
        <v>0</v>
      </c>
    </row>
    <row r="630" spans="1:7" ht="22.5" hidden="1">
      <c r="A630" s="9" t="s">
        <v>91</v>
      </c>
      <c r="B630" s="40" t="s">
        <v>243</v>
      </c>
      <c r="C630" s="9" t="s">
        <v>105</v>
      </c>
      <c r="D630" s="32" t="s">
        <v>106</v>
      </c>
      <c r="E630" s="105">
        <f>'Прил.№5'!F532</f>
        <v>0</v>
      </c>
      <c r="F630" s="105">
        <f>'Прил.№5'!G532</f>
        <v>0</v>
      </c>
      <c r="G630" s="105">
        <f>'Прил.№5'!H532</f>
        <v>0</v>
      </c>
    </row>
    <row r="631" spans="1:7" ht="22.5">
      <c r="A631" s="9" t="s">
        <v>91</v>
      </c>
      <c r="B631" s="39" t="s">
        <v>235</v>
      </c>
      <c r="C631" s="9"/>
      <c r="D631" s="31" t="s">
        <v>385</v>
      </c>
      <c r="E631" s="111">
        <f>E632</f>
        <v>3420.4</v>
      </c>
      <c r="F631" s="111">
        <f aca="true" t="shared" si="86" ref="F631:G634">F632</f>
        <v>3204.1</v>
      </c>
      <c r="G631" s="111">
        <f t="shared" si="86"/>
        <v>3154.1</v>
      </c>
    </row>
    <row r="632" spans="1:7" ht="22.5">
      <c r="A632" s="9" t="s">
        <v>91</v>
      </c>
      <c r="B632" s="39" t="s">
        <v>236</v>
      </c>
      <c r="C632" s="9"/>
      <c r="D632" s="31" t="s">
        <v>512</v>
      </c>
      <c r="E632" s="111">
        <f>E633+E639</f>
        <v>3420.4</v>
      </c>
      <c r="F632" s="111">
        <f>F633+F639</f>
        <v>3204.1</v>
      </c>
      <c r="G632" s="111">
        <f>G633+G639</f>
        <v>3154.1</v>
      </c>
    </row>
    <row r="633" spans="1:7" ht="12.75">
      <c r="A633" s="9" t="s">
        <v>91</v>
      </c>
      <c r="B633" s="39" t="s">
        <v>237</v>
      </c>
      <c r="C633" s="9"/>
      <c r="D633" s="31" t="s">
        <v>398</v>
      </c>
      <c r="E633" s="111">
        <f>E634+E636</f>
        <v>3160.1</v>
      </c>
      <c r="F633" s="111">
        <f>F634+F636</f>
        <v>3204.1</v>
      </c>
      <c r="G633" s="111">
        <f>G634+G636</f>
        <v>3154.1</v>
      </c>
    </row>
    <row r="634" spans="1:7" ht="22.5">
      <c r="A634" s="9" t="s">
        <v>91</v>
      </c>
      <c r="B634" s="39" t="s">
        <v>238</v>
      </c>
      <c r="C634" s="9"/>
      <c r="D634" s="31" t="s">
        <v>513</v>
      </c>
      <c r="E634" s="111">
        <f>E635</f>
        <v>3138.1</v>
      </c>
      <c r="F634" s="111">
        <f t="shared" si="86"/>
        <v>3204.1</v>
      </c>
      <c r="G634" s="111">
        <f t="shared" si="86"/>
        <v>3154.1</v>
      </c>
    </row>
    <row r="635" spans="1:7" ht="22.5">
      <c r="A635" s="9" t="s">
        <v>91</v>
      </c>
      <c r="B635" s="39" t="s">
        <v>238</v>
      </c>
      <c r="C635" s="9" t="s">
        <v>151</v>
      </c>
      <c r="D635" s="32" t="s">
        <v>508</v>
      </c>
      <c r="E635" s="111">
        <f>'Прил.№5'!F537</f>
        <v>3138.1</v>
      </c>
      <c r="F635" s="111">
        <f>'Прил.№5'!G537</f>
        <v>3204.1</v>
      </c>
      <c r="G635" s="111">
        <f>'Прил.№5'!H537</f>
        <v>3154.1</v>
      </c>
    </row>
    <row r="636" spans="1:7" ht="33.75">
      <c r="A636" s="9" t="s">
        <v>91</v>
      </c>
      <c r="B636" s="39" t="s">
        <v>922</v>
      </c>
      <c r="C636" s="9"/>
      <c r="D636" s="32" t="s">
        <v>454</v>
      </c>
      <c r="E636" s="111">
        <f aca="true" t="shared" si="87" ref="E636:G637">E637</f>
        <v>22</v>
      </c>
      <c r="F636" s="111">
        <f t="shared" si="87"/>
        <v>0</v>
      </c>
      <c r="G636" s="111">
        <f t="shared" si="87"/>
        <v>0</v>
      </c>
    </row>
    <row r="637" spans="1:7" ht="33.75">
      <c r="A637" s="9" t="s">
        <v>91</v>
      </c>
      <c r="B637" s="39" t="s">
        <v>923</v>
      </c>
      <c r="C637" s="9"/>
      <c r="D637" s="34" t="s">
        <v>921</v>
      </c>
      <c r="E637" s="111">
        <f t="shared" si="87"/>
        <v>22</v>
      </c>
      <c r="F637" s="111">
        <f t="shared" si="87"/>
        <v>0</v>
      </c>
      <c r="G637" s="111">
        <f t="shared" si="87"/>
        <v>0</v>
      </c>
    </row>
    <row r="638" spans="1:7" ht="22.5">
      <c r="A638" s="9" t="s">
        <v>91</v>
      </c>
      <c r="B638" s="39" t="s">
        <v>923</v>
      </c>
      <c r="C638" s="9" t="s">
        <v>151</v>
      </c>
      <c r="D638" s="32" t="s">
        <v>508</v>
      </c>
      <c r="E638" s="111">
        <f>'Прил.№5'!F540</f>
        <v>22</v>
      </c>
      <c r="F638" s="111">
        <f>'Прил.№5'!G540</f>
        <v>0</v>
      </c>
      <c r="G638" s="111">
        <f>'Прил.№5'!H540</f>
        <v>0</v>
      </c>
    </row>
    <row r="639" spans="1:7" ht="22.5">
      <c r="A639" s="9" t="s">
        <v>91</v>
      </c>
      <c r="B639" s="39" t="s">
        <v>915</v>
      </c>
      <c r="C639" s="9"/>
      <c r="D639" s="31" t="s">
        <v>409</v>
      </c>
      <c r="E639" s="111">
        <f>E640+E642</f>
        <v>260.3</v>
      </c>
      <c r="F639" s="111">
        <f>F640+F642</f>
        <v>0</v>
      </c>
      <c r="G639" s="111">
        <f>G640+G642</f>
        <v>0</v>
      </c>
    </row>
    <row r="640" spans="1:7" ht="22.5">
      <c r="A640" s="9" t="s">
        <v>91</v>
      </c>
      <c r="B640" s="39" t="s">
        <v>916</v>
      </c>
      <c r="C640" s="9"/>
      <c r="D640" s="34" t="s">
        <v>913</v>
      </c>
      <c r="E640" s="111">
        <f>E641</f>
        <v>225.3</v>
      </c>
      <c r="F640" s="111">
        <f>F641</f>
        <v>0</v>
      </c>
      <c r="G640" s="111">
        <f>G641</f>
        <v>0</v>
      </c>
    </row>
    <row r="641" spans="1:7" ht="22.5">
      <c r="A641" s="9" t="s">
        <v>91</v>
      </c>
      <c r="B641" s="39" t="s">
        <v>916</v>
      </c>
      <c r="C641" s="9" t="s">
        <v>151</v>
      </c>
      <c r="D641" s="32" t="s">
        <v>508</v>
      </c>
      <c r="E641" s="111">
        <f>'Прил.№5'!F543</f>
        <v>225.3</v>
      </c>
      <c r="F641" s="111">
        <f>'Прил.№5'!G543</f>
        <v>0</v>
      </c>
      <c r="G641" s="111">
        <f>'Прил.№5'!H543</f>
        <v>0</v>
      </c>
    </row>
    <row r="642" spans="1:7" ht="22.5">
      <c r="A642" s="9" t="s">
        <v>91</v>
      </c>
      <c r="B642" s="39" t="s">
        <v>951</v>
      </c>
      <c r="C642" s="9"/>
      <c r="D642" s="31" t="s">
        <v>948</v>
      </c>
      <c r="E642" s="111">
        <f>E643</f>
        <v>35</v>
      </c>
      <c r="F642" s="111">
        <f>F643</f>
        <v>0</v>
      </c>
      <c r="G642" s="111">
        <f>G643</f>
        <v>0</v>
      </c>
    </row>
    <row r="643" spans="1:7" ht="22.5">
      <c r="A643" s="9" t="s">
        <v>91</v>
      </c>
      <c r="B643" s="39" t="s">
        <v>951</v>
      </c>
      <c r="C643" s="9" t="s">
        <v>151</v>
      </c>
      <c r="D643" s="32" t="s">
        <v>508</v>
      </c>
      <c r="E643" s="111">
        <f>'Прил.№5'!F545</f>
        <v>35</v>
      </c>
      <c r="F643" s="111">
        <f>'Прил.№5'!G545</f>
        <v>0</v>
      </c>
      <c r="G643" s="111">
        <f>'Прил.№5'!H545</f>
        <v>0</v>
      </c>
    </row>
    <row r="644" spans="1:7" s="5" customFormat="1" ht="12.75">
      <c r="A644" s="16" t="s">
        <v>422</v>
      </c>
      <c r="B644" s="37"/>
      <c r="C644" s="16"/>
      <c r="D644" s="30" t="s">
        <v>423</v>
      </c>
      <c r="E644" s="113">
        <f aca="true" t="shared" si="88" ref="E644:G649">E645</f>
        <v>640</v>
      </c>
      <c r="F644" s="113">
        <f t="shared" si="88"/>
        <v>600</v>
      </c>
      <c r="G644" s="113">
        <f t="shared" si="88"/>
        <v>600</v>
      </c>
    </row>
    <row r="645" spans="1:7" ht="22.5">
      <c r="A645" s="9" t="s">
        <v>422</v>
      </c>
      <c r="B645" s="39" t="s">
        <v>234</v>
      </c>
      <c r="C645" s="9"/>
      <c r="D645" s="31" t="s">
        <v>44</v>
      </c>
      <c r="E645" s="111">
        <f t="shared" si="88"/>
        <v>640</v>
      </c>
      <c r="F645" s="111">
        <f t="shared" si="88"/>
        <v>600</v>
      </c>
      <c r="G645" s="111">
        <f t="shared" si="88"/>
        <v>600</v>
      </c>
    </row>
    <row r="646" spans="1:7" ht="12.75">
      <c r="A646" s="9" t="s">
        <v>422</v>
      </c>
      <c r="B646" s="40" t="s">
        <v>239</v>
      </c>
      <c r="C646" s="17"/>
      <c r="D646" s="43" t="s">
        <v>515</v>
      </c>
      <c r="E646" s="111">
        <f t="shared" si="88"/>
        <v>640</v>
      </c>
      <c r="F646" s="111">
        <f t="shared" si="88"/>
        <v>600</v>
      </c>
      <c r="G646" s="111">
        <f t="shared" si="88"/>
        <v>600</v>
      </c>
    </row>
    <row r="647" spans="1:7" ht="33.75">
      <c r="A647" s="9" t="s">
        <v>422</v>
      </c>
      <c r="B647" s="40" t="s">
        <v>240</v>
      </c>
      <c r="C647" s="17"/>
      <c r="D647" s="31" t="s">
        <v>517</v>
      </c>
      <c r="E647" s="111">
        <f t="shared" si="88"/>
        <v>640</v>
      </c>
      <c r="F647" s="111">
        <f t="shared" si="88"/>
        <v>600</v>
      </c>
      <c r="G647" s="111">
        <f t="shared" si="88"/>
        <v>600</v>
      </c>
    </row>
    <row r="648" spans="1:7" ht="12.75">
      <c r="A648" s="9" t="s">
        <v>422</v>
      </c>
      <c r="B648" s="40" t="s">
        <v>241</v>
      </c>
      <c r="C648" s="17"/>
      <c r="D648" s="31" t="s">
        <v>398</v>
      </c>
      <c r="E648" s="111">
        <f t="shared" si="88"/>
        <v>640</v>
      </c>
      <c r="F648" s="111">
        <f t="shared" si="88"/>
        <v>600</v>
      </c>
      <c r="G648" s="111">
        <f t="shared" si="88"/>
        <v>600</v>
      </c>
    </row>
    <row r="649" spans="1:7" ht="33.75">
      <c r="A649" s="9" t="s">
        <v>422</v>
      </c>
      <c r="B649" s="40" t="s">
        <v>242</v>
      </c>
      <c r="C649" s="17"/>
      <c r="D649" s="31" t="s">
        <v>517</v>
      </c>
      <c r="E649" s="111">
        <f>E650</f>
        <v>640</v>
      </c>
      <c r="F649" s="111">
        <f t="shared" si="88"/>
        <v>600</v>
      </c>
      <c r="G649" s="111">
        <f t="shared" si="88"/>
        <v>600</v>
      </c>
    </row>
    <row r="650" spans="1:7" ht="22.5">
      <c r="A650" s="9" t="s">
        <v>422</v>
      </c>
      <c r="B650" s="40" t="s">
        <v>242</v>
      </c>
      <c r="C650" s="9" t="s">
        <v>105</v>
      </c>
      <c r="D650" s="32" t="s">
        <v>598</v>
      </c>
      <c r="E650" s="111">
        <f>'Прил.№5'!F552</f>
        <v>640</v>
      </c>
      <c r="F650" s="111">
        <f>'Прил.№5'!G552</f>
        <v>600</v>
      </c>
      <c r="G650" s="111">
        <f>'Прил.№5'!H552</f>
        <v>600</v>
      </c>
    </row>
    <row r="651" spans="1:7" ht="12.75">
      <c r="A651" s="66">
        <v>1200</v>
      </c>
      <c r="B651" s="97"/>
      <c r="C651" s="20"/>
      <c r="D651" s="18" t="s">
        <v>78</v>
      </c>
      <c r="E651" s="114">
        <f aca="true" t="shared" si="89" ref="E651:G657">E652</f>
        <v>1874.338</v>
      </c>
      <c r="F651" s="114">
        <f t="shared" si="89"/>
        <v>700</v>
      </c>
      <c r="G651" s="114">
        <f t="shared" si="89"/>
        <v>700</v>
      </c>
    </row>
    <row r="652" spans="1:7" ht="12.75">
      <c r="A652" s="37" t="s">
        <v>93</v>
      </c>
      <c r="B652" s="37"/>
      <c r="C652" s="16"/>
      <c r="D652" s="18" t="s">
        <v>94</v>
      </c>
      <c r="E652" s="103">
        <f t="shared" si="89"/>
        <v>1874.338</v>
      </c>
      <c r="F652" s="103">
        <f t="shared" si="89"/>
        <v>700</v>
      </c>
      <c r="G652" s="103">
        <f t="shared" si="89"/>
        <v>700</v>
      </c>
    </row>
    <row r="653" spans="1:7" s="5" customFormat="1" ht="22.5">
      <c r="A653" s="9" t="s">
        <v>93</v>
      </c>
      <c r="B653" s="39" t="s">
        <v>399</v>
      </c>
      <c r="C653" s="9"/>
      <c r="D653" s="32" t="s">
        <v>39</v>
      </c>
      <c r="E653" s="105">
        <f t="shared" si="89"/>
        <v>1874.338</v>
      </c>
      <c r="F653" s="105">
        <f t="shared" si="89"/>
        <v>700</v>
      </c>
      <c r="G653" s="105">
        <f t="shared" si="89"/>
        <v>700</v>
      </c>
    </row>
    <row r="654" spans="1:7" s="5" customFormat="1" ht="33.75">
      <c r="A654" s="9" t="s">
        <v>93</v>
      </c>
      <c r="B654" s="39" t="s">
        <v>505</v>
      </c>
      <c r="C654" s="17"/>
      <c r="D654" s="43" t="s">
        <v>40</v>
      </c>
      <c r="E654" s="105">
        <f t="shared" si="89"/>
        <v>1874.338</v>
      </c>
      <c r="F654" s="105">
        <f t="shared" si="89"/>
        <v>700</v>
      </c>
      <c r="G654" s="105">
        <f t="shared" si="89"/>
        <v>700</v>
      </c>
    </row>
    <row r="655" spans="1:7" ht="45">
      <c r="A655" s="9" t="s">
        <v>93</v>
      </c>
      <c r="B655" s="39" t="s">
        <v>506</v>
      </c>
      <c r="C655" s="17"/>
      <c r="D655" s="31" t="s">
        <v>393</v>
      </c>
      <c r="E655" s="105">
        <f>E656+E659</f>
        <v>1874.338</v>
      </c>
      <c r="F655" s="105">
        <f>F656+F659</f>
        <v>700</v>
      </c>
      <c r="G655" s="105">
        <f>G656+G659</f>
        <v>700</v>
      </c>
    </row>
    <row r="656" spans="1:7" ht="33.75">
      <c r="A656" s="9" t="s">
        <v>93</v>
      </c>
      <c r="B656" s="39" t="s">
        <v>507</v>
      </c>
      <c r="C656" s="17"/>
      <c r="D656" s="32" t="s">
        <v>454</v>
      </c>
      <c r="E656" s="105">
        <f t="shared" si="89"/>
        <v>700</v>
      </c>
      <c r="F656" s="105">
        <f t="shared" si="89"/>
        <v>700</v>
      </c>
      <c r="G656" s="105">
        <f t="shared" si="89"/>
        <v>700</v>
      </c>
    </row>
    <row r="657" spans="1:7" ht="22.5">
      <c r="A657" s="9" t="s">
        <v>93</v>
      </c>
      <c r="B657" s="39" t="s">
        <v>432</v>
      </c>
      <c r="C657" s="17"/>
      <c r="D657" s="31" t="s">
        <v>424</v>
      </c>
      <c r="E657" s="105">
        <f>E658</f>
        <v>700</v>
      </c>
      <c r="F657" s="105">
        <f t="shared" si="89"/>
        <v>700</v>
      </c>
      <c r="G657" s="105">
        <f t="shared" si="89"/>
        <v>700</v>
      </c>
    </row>
    <row r="658" spans="1:7" ht="22.5">
      <c r="A658" s="9" t="s">
        <v>93</v>
      </c>
      <c r="B658" s="39" t="s">
        <v>432</v>
      </c>
      <c r="C658" s="17" t="s">
        <v>151</v>
      </c>
      <c r="D658" s="31" t="s">
        <v>540</v>
      </c>
      <c r="E658" s="105">
        <f>'Прил.№5'!F224</f>
        <v>700</v>
      </c>
      <c r="F658" s="105">
        <f>'Прил.№5'!G224</f>
        <v>700</v>
      </c>
      <c r="G658" s="105">
        <f>'Прил.№5'!H224</f>
        <v>700</v>
      </c>
    </row>
    <row r="659" spans="1:7" ht="22.5">
      <c r="A659" s="9" t="s">
        <v>93</v>
      </c>
      <c r="B659" s="39" t="s">
        <v>905</v>
      </c>
      <c r="C659" s="17"/>
      <c r="D659" s="31" t="s">
        <v>409</v>
      </c>
      <c r="E659" s="116">
        <f aca="true" t="shared" si="90" ref="E659:G660">E660</f>
        <v>1174.338</v>
      </c>
      <c r="F659" s="116">
        <f t="shared" si="90"/>
        <v>0</v>
      </c>
      <c r="G659" s="116">
        <f t="shared" si="90"/>
        <v>0</v>
      </c>
    </row>
    <row r="660" spans="1:7" ht="22.5">
      <c r="A660" s="9" t="s">
        <v>93</v>
      </c>
      <c r="B660" s="39" t="s">
        <v>906</v>
      </c>
      <c r="C660" s="17"/>
      <c r="D660" s="31" t="s">
        <v>907</v>
      </c>
      <c r="E660" s="116">
        <f t="shared" si="90"/>
        <v>1174.338</v>
      </c>
      <c r="F660" s="116">
        <f t="shared" si="90"/>
        <v>0</v>
      </c>
      <c r="G660" s="116">
        <f t="shared" si="90"/>
        <v>0</v>
      </c>
    </row>
    <row r="661" spans="1:7" ht="22.5">
      <c r="A661" s="9" t="s">
        <v>93</v>
      </c>
      <c r="B661" s="39" t="s">
        <v>906</v>
      </c>
      <c r="C661" s="17" t="s">
        <v>151</v>
      </c>
      <c r="D661" s="31" t="s">
        <v>540</v>
      </c>
      <c r="E661" s="116">
        <f>'Прил.№5'!F227</f>
        <v>1174.338</v>
      </c>
      <c r="F661" s="116">
        <f>'Прил.№5'!G227</f>
        <v>0</v>
      </c>
      <c r="G661" s="116">
        <f>'Прил.№5'!H227</f>
        <v>0</v>
      </c>
    </row>
    <row r="662" spans="1:7" ht="0.75" customHeight="1">
      <c r="A662" s="9"/>
      <c r="B662" s="39"/>
      <c r="C662" s="11"/>
      <c r="D662" s="44"/>
      <c r="E662" s="115"/>
      <c r="F662" s="115"/>
      <c r="G662" s="115"/>
    </row>
    <row r="663" spans="1:7" ht="12.75" hidden="1">
      <c r="A663" s="9"/>
      <c r="B663" s="39"/>
      <c r="C663" s="11"/>
      <c r="D663" s="32"/>
      <c r="E663" s="115"/>
      <c r="F663" s="115"/>
      <c r="G663" s="115"/>
    </row>
    <row r="664" spans="1:7" ht="12.75" hidden="1">
      <c r="A664" s="9"/>
      <c r="B664" s="39"/>
      <c r="C664" s="11"/>
      <c r="D664" s="31"/>
      <c r="E664" s="116"/>
      <c r="F664" s="116"/>
      <c r="G664" s="116"/>
    </row>
    <row r="665" spans="1:7" ht="12.75" hidden="1">
      <c r="A665" s="9"/>
      <c r="B665" s="39"/>
      <c r="C665" s="11"/>
      <c r="D665" s="32"/>
      <c r="E665" s="116"/>
      <c r="F665" s="116"/>
      <c r="G665" s="116"/>
    </row>
    <row r="666" spans="1:7" ht="12.75" hidden="1">
      <c r="A666" s="9"/>
      <c r="B666" s="39"/>
      <c r="C666" s="11"/>
      <c r="D666" s="32"/>
      <c r="E666" s="116"/>
      <c r="F666" s="116"/>
      <c r="G666" s="116"/>
    </row>
    <row r="667" spans="1:7" ht="12.75" hidden="1">
      <c r="A667" s="9"/>
      <c r="B667" s="39"/>
      <c r="C667" s="6"/>
      <c r="D667" s="32"/>
      <c r="E667" s="116"/>
      <c r="F667" s="116"/>
      <c r="G667" s="116"/>
    </row>
    <row r="668" spans="1:5" ht="12.75">
      <c r="A668" s="41"/>
      <c r="B668" s="98"/>
      <c r="C668" s="24"/>
      <c r="D668" s="25"/>
      <c r="E668" s="10"/>
    </row>
  </sheetData>
  <sheetProtection/>
  <mergeCells count="10">
    <mergeCell ref="F6:F7"/>
    <mergeCell ref="G6:G7"/>
    <mergeCell ref="E5:G5"/>
    <mergeCell ref="F1:G1"/>
    <mergeCell ref="A3:G4"/>
    <mergeCell ref="A5:A7"/>
    <mergeCell ref="B5:B7"/>
    <mergeCell ref="C5:C7"/>
    <mergeCell ref="E6:E7"/>
    <mergeCell ref="D5:D7"/>
  </mergeCells>
  <printOptions/>
  <pageMargins left="0.7874015748031497" right="0.3937007874015748" top="0.3937007874015748" bottom="0.3937007874015748" header="0.5118110236220472" footer="0.5118110236220472"/>
  <pageSetup fitToHeight="65" fitToWidth="1" horizontalDpi="600" verticalDpi="600" orientation="portrait" paperSize="9" scale="85" r:id="rId1"/>
  <rowBreaks count="125" manualBreakCount="125">
    <brk id="24" max="6" man="1"/>
    <brk id="50" max="6" man="1"/>
    <brk id="85" max="6" man="1"/>
    <brk id="86" max="6" man="1"/>
    <brk id="112" max="6" man="1"/>
    <brk id="113" max="6" man="1"/>
    <brk id="114" max="6" man="1"/>
    <brk id="119" max="6" man="1"/>
    <brk id="145" max="6" man="1"/>
    <brk id="148" max="6" man="1"/>
    <brk id="149" max="6" man="1"/>
    <brk id="150" max="6" man="1"/>
    <brk id="151" max="6" man="1"/>
    <brk id="170" max="6" man="1"/>
    <brk id="190" max="6" man="1"/>
    <brk id="191" max="6" man="1"/>
    <brk id="192" max="6" man="1"/>
    <brk id="193" max="6" man="1"/>
    <brk id="194" max="6" man="1"/>
    <brk id="195" max="6" man="1"/>
    <brk id="207" max="6" man="1"/>
    <brk id="238" max="6" man="1"/>
    <brk id="242" max="6" man="1"/>
    <brk id="243" max="6" man="1"/>
    <brk id="246" max="6" man="1"/>
    <brk id="278" max="6" man="1"/>
    <brk id="280" max="6" man="1"/>
    <brk id="285" max="6" man="1"/>
    <brk id="312" max="6" man="1"/>
    <brk id="313" max="6" man="1"/>
    <brk id="314" max="6" man="1"/>
    <brk id="315" max="6" man="1"/>
    <brk id="327" max="6" man="1"/>
    <brk id="328" max="6" man="1"/>
    <brk id="329" max="6" man="1"/>
    <brk id="359" max="6" man="1"/>
    <brk id="380" max="6" man="1"/>
    <brk id="381" max="6" man="1"/>
    <brk id="382" max="6" man="1"/>
    <brk id="383" max="6" man="1"/>
    <brk id="384" max="6" man="1"/>
    <brk id="385" max="6" man="1"/>
    <brk id="386" max="6" man="1"/>
    <brk id="389" max="6" man="1"/>
    <brk id="390" max="6" man="1"/>
    <brk id="392" max="6" man="1"/>
    <brk id="396" max="6" man="1"/>
    <brk id="412" max="6" man="1"/>
    <brk id="416" max="6" man="1"/>
    <brk id="438" max="6" man="1"/>
    <brk id="439" max="6" man="1"/>
    <brk id="443" max="6" man="1"/>
    <brk id="444" max="6" man="1"/>
    <brk id="446" max="6" man="1"/>
    <brk id="472" max="6" man="1"/>
    <brk id="473" max="6" man="1"/>
    <brk id="502" max="6" man="1"/>
    <brk id="503" max="6" man="1"/>
    <brk id="530" max="6" man="1"/>
    <brk id="534" max="6" man="1"/>
    <brk id="536" max="6" man="1"/>
    <brk id="537" max="6" man="1"/>
    <brk id="539" max="6" man="1"/>
    <brk id="542" max="6" man="1"/>
    <brk id="543" max="6" man="1"/>
    <brk id="553" max="6" man="1"/>
    <brk id="557" max="6" man="1"/>
    <brk id="560" max="6" man="1"/>
    <brk id="563" max="6" man="1"/>
    <brk id="564" max="6" man="1"/>
    <brk id="566" max="6" man="1"/>
    <brk id="567" max="6" man="1"/>
    <brk id="568" max="6" man="1"/>
    <brk id="569" max="6" man="1"/>
    <brk id="583" max="6" man="1"/>
    <brk id="586" max="6" man="1"/>
    <brk id="589" max="6" man="1"/>
    <brk id="592" max="6" man="1"/>
    <brk id="593" max="6" man="1"/>
    <brk id="594" max="6" man="1"/>
    <brk id="604" max="6" man="1"/>
    <brk id="605" max="6" man="1"/>
    <brk id="608" max="6" man="1"/>
    <brk id="614" max="6" man="1"/>
    <brk id="618" max="6" man="1"/>
    <brk id="628" max="6" man="1"/>
    <brk id="629" max="6" man="1"/>
    <brk id="630" max="6" man="1"/>
    <brk id="631" max="6" man="1"/>
    <brk id="632" max="6" man="1"/>
    <brk id="633" max="6" man="1"/>
    <brk id="655" max="6" man="1"/>
    <brk id="656" max="6" man="1"/>
    <brk id="665" max="6" man="1"/>
    <brk id="668" max="4" man="1"/>
    <brk id="670" max="4" man="1"/>
    <brk id="671" max="4" man="1"/>
    <brk id="672" max="4" man="1"/>
    <brk id="673" max="4" man="1"/>
    <brk id="674" max="4" man="1"/>
    <brk id="676" max="4" man="1"/>
    <brk id="677" max="4" man="1"/>
    <brk id="678" max="4" man="1"/>
    <brk id="686" max="4" man="1"/>
    <brk id="691" max="4" man="1"/>
    <brk id="693" max="4" man="1"/>
    <brk id="694" max="4" man="1"/>
    <brk id="707" max="4" man="1"/>
    <brk id="710" max="4" man="1"/>
    <brk id="711" max="4" man="1"/>
    <brk id="718" max="4" man="1"/>
    <brk id="719" max="4" man="1"/>
    <brk id="726" max="4" man="1"/>
    <brk id="729" max="4" man="1"/>
    <brk id="733" max="4" man="1"/>
    <brk id="734" max="4" man="1"/>
    <brk id="745" max="4" man="1"/>
    <brk id="748" max="4" man="1"/>
    <brk id="749" max="4" man="1"/>
    <brk id="751" max="4" man="1"/>
    <brk id="756" max="4" man="1"/>
    <brk id="758" max="4" man="1"/>
    <brk id="764" max="4" man="1"/>
    <brk id="774" max="4" man="1"/>
    <brk id="777" max="4" man="1"/>
  </rowBreaks>
</worksheet>
</file>

<file path=xl/worksheets/sheet4.xml><?xml version="1.0" encoding="utf-8"?>
<worksheet xmlns="http://schemas.openxmlformats.org/spreadsheetml/2006/main" xmlns:r="http://schemas.openxmlformats.org/officeDocument/2006/relationships">
  <sheetPr>
    <pageSetUpPr fitToPage="1"/>
  </sheetPr>
  <dimension ref="A1:F553"/>
  <sheetViews>
    <sheetView zoomScalePageLayoutView="0" workbookViewId="0" topLeftCell="A1">
      <selection activeCell="F12" sqref="F12"/>
    </sheetView>
  </sheetViews>
  <sheetFormatPr defaultColWidth="15.125" defaultRowHeight="12.75"/>
  <cols>
    <col min="1" max="1" width="15.125" style="0" customWidth="1"/>
    <col min="2" max="2" width="10.125" style="186" customWidth="1"/>
    <col min="3" max="3" width="63.75390625" style="131" customWidth="1"/>
    <col min="4" max="6" width="15.125" style="8" customWidth="1"/>
  </cols>
  <sheetData>
    <row r="1" spans="5:6" ht="136.5" customHeight="1">
      <c r="E1" s="220" t="s">
        <v>974</v>
      </c>
      <c r="F1" s="220"/>
    </row>
    <row r="2" ht="15.75" customHeight="1"/>
    <row r="3" spans="1:6" ht="37.5" customHeight="1">
      <c r="A3" s="228" t="s">
        <v>834</v>
      </c>
      <c r="B3" s="228"/>
      <c r="C3" s="228"/>
      <c r="D3" s="228"/>
      <c r="E3" s="228"/>
      <c r="F3" s="228"/>
    </row>
    <row r="5" spans="1:6" ht="12.75">
      <c r="A5" s="221" t="s">
        <v>570</v>
      </c>
      <c r="B5" s="223" t="s">
        <v>571</v>
      </c>
      <c r="C5" s="225" t="s">
        <v>5</v>
      </c>
      <c r="D5" s="227" t="s">
        <v>528</v>
      </c>
      <c r="E5" s="227"/>
      <c r="F5" s="227"/>
    </row>
    <row r="6" spans="1:6" ht="12.75">
      <c r="A6" s="222"/>
      <c r="B6" s="224"/>
      <c r="C6" s="226"/>
      <c r="D6" s="136" t="s">
        <v>32</v>
      </c>
      <c r="E6" s="136" t="s">
        <v>33</v>
      </c>
      <c r="F6" s="136" t="s">
        <v>529</v>
      </c>
    </row>
    <row r="7" spans="1:6" s="5" customFormat="1" ht="12.75">
      <c r="A7" s="141"/>
      <c r="B7" s="187"/>
      <c r="C7" s="142" t="s">
        <v>814</v>
      </c>
      <c r="D7" s="143">
        <f>D8+D85+D106+D118+D129+D160+D196+D214+D233+D262+D372+D499+D539+D521</f>
        <v>341077.95800000004</v>
      </c>
      <c r="E7" s="143">
        <f>E8+E85+E106+E118+E129+E160+E196+E214+E233+E262+E372+E499+E539+E521</f>
        <v>317150.6</v>
      </c>
      <c r="F7" s="143">
        <f>F8+F85+F106+F118+F129+F160+F196+F214+F233+F262+F372+F499+F539+F521</f>
        <v>276037.4</v>
      </c>
    </row>
    <row r="8" spans="1:6" ht="25.5">
      <c r="A8" s="127" t="s">
        <v>399</v>
      </c>
      <c r="B8" s="188"/>
      <c r="C8" s="135" t="s">
        <v>601</v>
      </c>
      <c r="D8" s="128">
        <f>D9+D34+D42</f>
        <v>27860.238</v>
      </c>
      <c r="E8" s="128">
        <f>E9+E34+E42</f>
        <v>26128.199999999997</v>
      </c>
      <c r="F8" s="128">
        <f>F9+F34+F42</f>
        <v>25384</v>
      </c>
    </row>
    <row r="9" spans="1:6" ht="38.25">
      <c r="A9" s="129" t="s">
        <v>417</v>
      </c>
      <c r="B9" s="185"/>
      <c r="C9" s="134" t="s">
        <v>602</v>
      </c>
      <c r="D9" s="130">
        <f>D10+D14+D26+D30</f>
        <v>4648.8</v>
      </c>
      <c r="E9" s="130">
        <f>E10+E14+E26+E30</f>
        <v>3896.6000000000004</v>
      </c>
      <c r="F9" s="130">
        <f>F10+F14+F26+F30</f>
        <v>3676.6000000000004</v>
      </c>
    </row>
    <row r="10" spans="1:6" ht="25.5">
      <c r="A10" s="129" t="s">
        <v>463</v>
      </c>
      <c r="B10" s="185"/>
      <c r="C10" s="133" t="s">
        <v>603</v>
      </c>
      <c r="D10" s="130">
        <f>D11</f>
        <v>80</v>
      </c>
      <c r="E10" s="130">
        <f aca="true" t="shared" si="0" ref="E10:F12">E11</f>
        <v>80</v>
      </c>
      <c r="F10" s="130">
        <f t="shared" si="0"/>
        <v>60</v>
      </c>
    </row>
    <row r="11" spans="1:6" ht="12.75">
      <c r="A11" s="129" t="s">
        <v>464</v>
      </c>
      <c r="B11" s="185"/>
      <c r="C11" s="133" t="s">
        <v>604</v>
      </c>
      <c r="D11" s="130">
        <f>D12</f>
        <v>80</v>
      </c>
      <c r="E11" s="130">
        <f t="shared" si="0"/>
        <v>80</v>
      </c>
      <c r="F11" s="130">
        <f t="shared" si="0"/>
        <v>60</v>
      </c>
    </row>
    <row r="12" spans="1:6" ht="25.5">
      <c r="A12" s="129" t="s">
        <v>465</v>
      </c>
      <c r="B12" s="185"/>
      <c r="C12" s="133" t="s">
        <v>605</v>
      </c>
      <c r="D12" s="130">
        <f>D13</f>
        <v>80</v>
      </c>
      <c r="E12" s="130">
        <f t="shared" si="0"/>
        <v>80</v>
      </c>
      <c r="F12" s="130">
        <f t="shared" si="0"/>
        <v>60</v>
      </c>
    </row>
    <row r="13" spans="1:6" ht="25.5">
      <c r="A13" s="129" t="s">
        <v>465</v>
      </c>
      <c r="B13" s="185" t="s">
        <v>105</v>
      </c>
      <c r="C13" s="133" t="s">
        <v>606</v>
      </c>
      <c r="D13" s="130">
        <f>'Прил.№5'!F163</f>
        <v>80</v>
      </c>
      <c r="E13" s="130">
        <f>'Прил.№5'!G163</f>
        <v>80</v>
      </c>
      <c r="F13" s="130">
        <f>'Прил.№5'!H163</f>
        <v>60</v>
      </c>
    </row>
    <row r="14" spans="1:6" ht="38.25">
      <c r="A14" s="129" t="s">
        <v>284</v>
      </c>
      <c r="B14" s="185"/>
      <c r="C14" s="133" t="s">
        <v>607</v>
      </c>
      <c r="D14" s="130">
        <f>D15+D23</f>
        <v>3623.8</v>
      </c>
      <c r="E14" s="130">
        <f>E15+E23</f>
        <v>2871.6000000000004</v>
      </c>
      <c r="F14" s="130">
        <f>F15+F23</f>
        <v>2871.6000000000004</v>
      </c>
    </row>
    <row r="15" spans="1:6" ht="12.75">
      <c r="A15" s="129" t="s">
        <v>285</v>
      </c>
      <c r="B15" s="185"/>
      <c r="C15" s="133" t="s">
        <v>604</v>
      </c>
      <c r="D15" s="130">
        <f>D16+D20</f>
        <v>3544.3</v>
      </c>
      <c r="E15" s="130">
        <f>E16+E20</f>
        <v>2871.6000000000004</v>
      </c>
      <c r="F15" s="130">
        <f>F16+F20</f>
        <v>2871.6000000000004</v>
      </c>
    </row>
    <row r="16" spans="1:6" ht="51">
      <c r="A16" s="129" t="s">
        <v>286</v>
      </c>
      <c r="B16" s="185"/>
      <c r="C16" s="133" t="s">
        <v>608</v>
      </c>
      <c r="D16" s="130">
        <f>D17+D18+D19</f>
        <v>3536.3</v>
      </c>
      <c r="E16" s="130">
        <f>E17+E18+E19</f>
        <v>2871.6000000000004</v>
      </c>
      <c r="F16" s="130">
        <f>F17+F18+F19</f>
        <v>2871.6000000000004</v>
      </c>
    </row>
    <row r="17" spans="1:6" ht="51">
      <c r="A17" s="129" t="s">
        <v>286</v>
      </c>
      <c r="B17" s="185" t="s">
        <v>103</v>
      </c>
      <c r="C17" s="133" t="s">
        <v>610</v>
      </c>
      <c r="D17" s="130">
        <f>'Прил.№5'!F246</f>
        <v>1095</v>
      </c>
      <c r="E17" s="130">
        <f>'Прил.№5'!G246</f>
        <v>1519.2</v>
      </c>
      <c r="F17" s="130">
        <f>'Прил.№5'!H246</f>
        <v>1519.2</v>
      </c>
    </row>
    <row r="18" spans="1:6" ht="25.5">
      <c r="A18" s="129" t="s">
        <v>286</v>
      </c>
      <c r="B18" s="185" t="s">
        <v>105</v>
      </c>
      <c r="C18" s="133" t="s">
        <v>606</v>
      </c>
      <c r="D18" s="130">
        <f>'Прил.№5'!F247</f>
        <v>2388.3</v>
      </c>
      <c r="E18" s="130">
        <f>'Прил.№5'!G247</f>
        <v>1322.4</v>
      </c>
      <c r="F18" s="130">
        <f>'Прил.№5'!H247</f>
        <v>1322.4</v>
      </c>
    </row>
    <row r="19" spans="1:6" ht="12.75">
      <c r="A19" s="129" t="s">
        <v>286</v>
      </c>
      <c r="B19" s="185" t="s">
        <v>149</v>
      </c>
      <c r="C19" s="133" t="s">
        <v>611</v>
      </c>
      <c r="D19" s="130">
        <f>'Прил.№5'!F248</f>
        <v>53</v>
      </c>
      <c r="E19" s="130">
        <f>'Прил.№5'!G248</f>
        <v>30</v>
      </c>
      <c r="F19" s="130">
        <f>'Прил.№5'!H248</f>
        <v>30</v>
      </c>
    </row>
    <row r="20" spans="1:6" ht="38.25">
      <c r="A20" s="137" t="s">
        <v>919</v>
      </c>
      <c r="B20" s="138"/>
      <c r="C20" s="140" t="s">
        <v>454</v>
      </c>
      <c r="D20" s="130">
        <f aca="true" t="shared" si="1" ref="D20:F21">D21</f>
        <v>8</v>
      </c>
      <c r="E20" s="130">
        <f t="shared" si="1"/>
        <v>0</v>
      </c>
      <c r="F20" s="130">
        <f t="shared" si="1"/>
        <v>0</v>
      </c>
    </row>
    <row r="21" spans="1:6" ht="38.25">
      <c r="A21" s="137" t="s">
        <v>920</v>
      </c>
      <c r="B21" s="138"/>
      <c r="C21" s="151" t="s">
        <v>921</v>
      </c>
      <c r="D21" s="130">
        <f t="shared" si="1"/>
        <v>8</v>
      </c>
      <c r="E21" s="130">
        <f t="shared" si="1"/>
        <v>0</v>
      </c>
      <c r="F21" s="130">
        <f t="shared" si="1"/>
        <v>0</v>
      </c>
    </row>
    <row r="22" spans="1:6" ht="51">
      <c r="A22" s="137" t="s">
        <v>920</v>
      </c>
      <c r="B22" s="138" t="s">
        <v>103</v>
      </c>
      <c r="C22" s="140" t="s">
        <v>104</v>
      </c>
      <c r="D22" s="130">
        <f>'Прил.№5'!F251</f>
        <v>8</v>
      </c>
      <c r="E22" s="130">
        <f>'Прил.№5'!G251</f>
        <v>0</v>
      </c>
      <c r="F22" s="130">
        <f>'Прил.№5'!H251</f>
        <v>0</v>
      </c>
    </row>
    <row r="23" spans="1:6" ht="25.5">
      <c r="A23" s="137" t="s">
        <v>917</v>
      </c>
      <c r="B23" s="138"/>
      <c r="C23" s="139" t="s">
        <v>409</v>
      </c>
      <c r="D23" s="130">
        <f aca="true" t="shared" si="2" ref="D23:F24">D24</f>
        <v>79.5</v>
      </c>
      <c r="E23" s="130">
        <f t="shared" si="2"/>
        <v>0</v>
      </c>
      <c r="F23" s="130">
        <f t="shared" si="2"/>
        <v>0</v>
      </c>
    </row>
    <row r="24" spans="1:6" ht="25.5">
      <c r="A24" s="137" t="s">
        <v>918</v>
      </c>
      <c r="B24" s="138"/>
      <c r="C24" s="139" t="s">
        <v>290</v>
      </c>
      <c r="D24" s="130">
        <f t="shared" si="2"/>
        <v>79.5</v>
      </c>
      <c r="E24" s="130">
        <f t="shared" si="2"/>
        <v>0</v>
      </c>
      <c r="F24" s="130">
        <f t="shared" si="2"/>
        <v>0</v>
      </c>
    </row>
    <row r="25" spans="1:6" ht="51">
      <c r="A25" s="137" t="s">
        <v>918</v>
      </c>
      <c r="B25" s="138" t="s">
        <v>103</v>
      </c>
      <c r="C25" s="140" t="s">
        <v>104</v>
      </c>
      <c r="D25" s="130">
        <f>'Прил.№5'!F254</f>
        <v>79.5</v>
      </c>
      <c r="E25" s="130">
        <f>'Прил.№5'!G254</f>
        <v>0</v>
      </c>
      <c r="F25" s="130">
        <f>'Прил.№5'!H254</f>
        <v>0</v>
      </c>
    </row>
    <row r="26" spans="1:6" ht="25.5">
      <c r="A26" s="129" t="s">
        <v>418</v>
      </c>
      <c r="B26" s="185"/>
      <c r="C26" s="133" t="s">
        <v>612</v>
      </c>
      <c r="D26" s="130">
        <f>D27</f>
        <v>45</v>
      </c>
      <c r="E26" s="130">
        <f aca="true" t="shared" si="3" ref="E26:F28">E27</f>
        <v>45</v>
      </c>
      <c r="F26" s="130">
        <f t="shared" si="3"/>
        <v>45</v>
      </c>
    </row>
    <row r="27" spans="1:6" ht="12.75">
      <c r="A27" s="129" t="s">
        <v>419</v>
      </c>
      <c r="B27" s="185"/>
      <c r="C27" s="133" t="s">
        <v>604</v>
      </c>
      <c r="D27" s="130">
        <f>D28</f>
        <v>45</v>
      </c>
      <c r="E27" s="130">
        <f t="shared" si="3"/>
        <v>45</v>
      </c>
      <c r="F27" s="130">
        <f t="shared" si="3"/>
        <v>45</v>
      </c>
    </row>
    <row r="28" spans="1:6" ht="25.5">
      <c r="A28" s="129" t="s">
        <v>590</v>
      </c>
      <c r="B28" s="185"/>
      <c r="C28" s="133" t="s">
        <v>613</v>
      </c>
      <c r="D28" s="130">
        <f>D29</f>
        <v>45</v>
      </c>
      <c r="E28" s="130">
        <f t="shared" si="3"/>
        <v>45</v>
      </c>
      <c r="F28" s="130">
        <f t="shared" si="3"/>
        <v>45</v>
      </c>
    </row>
    <row r="29" spans="1:6" ht="12.75">
      <c r="A29" s="129" t="s">
        <v>590</v>
      </c>
      <c r="B29" s="185" t="s">
        <v>149</v>
      </c>
      <c r="C29" s="133" t="s">
        <v>611</v>
      </c>
      <c r="D29" s="130">
        <f>'Прил.№5'!F63</f>
        <v>45</v>
      </c>
      <c r="E29" s="130">
        <f>'Прил.№5'!G63</f>
        <v>45</v>
      </c>
      <c r="F29" s="130">
        <f>'Прил.№5'!H63</f>
        <v>45</v>
      </c>
    </row>
    <row r="30" spans="1:6" ht="38.25">
      <c r="A30" s="129" t="s">
        <v>466</v>
      </c>
      <c r="B30" s="185"/>
      <c r="C30" s="133" t="s">
        <v>614</v>
      </c>
      <c r="D30" s="130">
        <f>D31</f>
        <v>900</v>
      </c>
      <c r="E30" s="130">
        <f aca="true" t="shared" si="4" ref="E30:F32">E31</f>
        <v>900</v>
      </c>
      <c r="F30" s="130">
        <f t="shared" si="4"/>
        <v>700</v>
      </c>
    </row>
    <row r="31" spans="1:6" ht="12.75">
      <c r="A31" s="129" t="s">
        <v>467</v>
      </c>
      <c r="B31" s="185"/>
      <c r="C31" s="133" t="s">
        <v>604</v>
      </c>
      <c r="D31" s="130">
        <f>D32</f>
        <v>900</v>
      </c>
      <c r="E31" s="130">
        <f t="shared" si="4"/>
        <v>900</v>
      </c>
      <c r="F31" s="130">
        <f t="shared" si="4"/>
        <v>700</v>
      </c>
    </row>
    <row r="32" spans="1:6" ht="25.5">
      <c r="A32" s="129" t="s">
        <v>468</v>
      </c>
      <c r="B32" s="185"/>
      <c r="C32" s="133" t="s">
        <v>615</v>
      </c>
      <c r="D32" s="130">
        <f>D33</f>
        <v>900</v>
      </c>
      <c r="E32" s="130">
        <f t="shared" si="4"/>
        <v>900</v>
      </c>
      <c r="F32" s="130">
        <f t="shared" si="4"/>
        <v>700</v>
      </c>
    </row>
    <row r="33" spans="1:6" ht="12.75">
      <c r="A33" s="129" t="s">
        <v>468</v>
      </c>
      <c r="B33" s="185" t="s">
        <v>178</v>
      </c>
      <c r="C33" s="133" t="s">
        <v>616</v>
      </c>
      <c r="D33" s="130">
        <f>'Прил.№5'!F171</f>
        <v>900</v>
      </c>
      <c r="E33" s="130">
        <f>'Прил.№5'!G171</f>
        <v>900</v>
      </c>
      <c r="F33" s="130">
        <f>'Прил.№5'!H171</f>
        <v>700</v>
      </c>
    </row>
    <row r="34" spans="1:6" ht="38.25">
      <c r="A34" s="129" t="s">
        <v>505</v>
      </c>
      <c r="B34" s="185"/>
      <c r="C34" s="133" t="s">
        <v>617</v>
      </c>
      <c r="D34" s="130">
        <f>D35</f>
        <v>1874.338</v>
      </c>
      <c r="E34" s="130">
        <f aca="true" t="shared" si="5" ref="E34:F37">E35</f>
        <v>700</v>
      </c>
      <c r="F34" s="130">
        <f t="shared" si="5"/>
        <v>700</v>
      </c>
    </row>
    <row r="35" spans="1:6" ht="52.5" customHeight="1">
      <c r="A35" s="129" t="s">
        <v>506</v>
      </c>
      <c r="B35" s="185"/>
      <c r="C35" s="133" t="s">
        <v>618</v>
      </c>
      <c r="D35" s="130">
        <f>D36+D39</f>
        <v>1874.338</v>
      </c>
      <c r="E35" s="130">
        <f>E36+E39</f>
        <v>700</v>
      </c>
      <c r="F35" s="130">
        <f>F36+F39</f>
        <v>700</v>
      </c>
    </row>
    <row r="36" spans="1:6" ht="38.25">
      <c r="A36" s="129" t="s">
        <v>507</v>
      </c>
      <c r="B36" s="185"/>
      <c r="C36" s="133" t="s">
        <v>619</v>
      </c>
      <c r="D36" s="130">
        <f>D37</f>
        <v>700</v>
      </c>
      <c r="E36" s="130">
        <f t="shared" si="5"/>
        <v>700</v>
      </c>
      <c r="F36" s="130">
        <f t="shared" si="5"/>
        <v>700</v>
      </c>
    </row>
    <row r="37" spans="1:6" ht="25.5">
      <c r="A37" s="129" t="s">
        <v>432</v>
      </c>
      <c r="B37" s="185"/>
      <c r="C37" s="133" t="s">
        <v>620</v>
      </c>
      <c r="D37" s="130">
        <f>D38</f>
        <v>700</v>
      </c>
      <c r="E37" s="130">
        <f t="shared" si="5"/>
        <v>700</v>
      </c>
      <c r="F37" s="130">
        <f t="shared" si="5"/>
        <v>700</v>
      </c>
    </row>
    <row r="38" spans="1:6" ht="25.5">
      <c r="A38" s="129" t="s">
        <v>432</v>
      </c>
      <c r="B38" s="185" t="s">
        <v>151</v>
      </c>
      <c r="C38" s="133" t="s">
        <v>621</v>
      </c>
      <c r="D38" s="130">
        <f>'Прил.№5'!F224</f>
        <v>700</v>
      </c>
      <c r="E38" s="130">
        <f>'Прил.№5'!G224</f>
        <v>700</v>
      </c>
      <c r="F38" s="130">
        <f>'Прил.№5'!H224</f>
        <v>700</v>
      </c>
    </row>
    <row r="39" spans="1:6" ht="25.5">
      <c r="A39" s="137" t="s">
        <v>905</v>
      </c>
      <c r="B39" s="175"/>
      <c r="C39" s="139" t="s">
        <v>409</v>
      </c>
      <c r="D39" s="130">
        <f aca="true" t="shared" si="6" ref="D39:F40">D40</f>
        <v>1174.338</v>
      </c>
      <c r="E39" s="130">
        <f t="shared" si="6"/>
        <v>0</v>
      </c>
      <c r="F39" s="130">
        <f t="shared" si="6"/>
        <v>0</v>
      </c>
    </row>
    <row r="40" spans="1:6" ht="25.5">
      <c r="A40" s="137" t="s">
        <v>906</v>
      </c>
      <c r="B40" s="175"/>
      <c r="C40" s="139" t="s">
        <v>907</v>
      </c>
      <c r="D40" s="130">
        <f t="shared" si="6"/>
        <v>1174.338</v>
      </c>
      <c r="E40" s="130">
        <f t="shared" si="6"/>
        <v>0</v>
      </c>
      <c r="F40" s="130">
        <f t="shared" si="6"/>
        <v>0</v>
      </c>
    </row>
    <row r="41" spans="1:6" ht="25.5">
      <c r="A41" s="137" t="s">
        <v>906</v>
      </c>
      <c r="B41" s="175" t="s">
        <v>151</v>
      </c>
      <c r="C41" s="139" t="s">
        <v>540</v>
      </c>
      <c r="D41" s="130">
        <f>'Прил.№5'!F227</f>
        <v>1174.338</v>
      </c>
      <c r="E41" s="130">
        <f>'Прил.№5'!G227</f>
        <v>0</v>
      </c>
      <c r="F41" s="130">
        <f>'Прил.№5'!H227</f>
        <v>0</v>
      </c>
    </row>
    <row r="42" spans="1:6" ht="12.75">
      <c r="A42" s="129" t="s">
        <v>400</v>
      </c>
      <c r="B42" s="185"/>
      <c r="C42" s="133" t="s">
        <v>622</v>
      </c>
      <c r="D42" s="130">
        <f>D43+D52+D63+D68+D73+D82+D56</f>
        <v>21337.100000000002</v>
      </c>
      <c r="E42" s="130">
        <f>E43+E52+E63+E68+E73+E82+E56</f>
        <v>21531.6</v>
      </c>
      <c r="F42" s="130">
        <f>F43+F52+F63+F68+F73+F82+F56</f>
        <v>21007.399999999998</v>
      </c>
    </row>
    <row r="43" spans="1:6" ht="25.5">
      <c r="A43" s="129" t="s">
        <v>401</v>
      </c>
      <c r="B43" s="185"/>
      <c r="C43" s="133" t="s">
        <v>623</v>
      </c>
      <c r="D43" s="130">
        <f>D44</f>
        <v>15654.9</v>
      </c>
      <c r="E43" s="130">
        <f>E44</f>
        <v>15888.9</v>
      </c>
      <c r="F43" s="130">
        <f>F44</f>
        <v>15465</v>
      </c>
    </row>
    <row r="44" spans="1:6" ht="12.75">
      <c r="A44" s="129" t="s">
        <v>402</v>
      </c>
      <c r="B44" s="185"/>
      <c r="C44" s="133" t="s">
        <v>604</v>
      </c>
      <c r="D44" s="130">
        <f>D45+D49</f>
        <v>15654.9</v>
      </c>
      <c r="E44" s="130">
        <f>E45+E49</f>
        <v>15888.9</v>
      </c>
      <c r="F44" s="130">
        <f>F45+F49</f>
        <v>15465</v>
      </c>
    </row>
    <row r="45" spans="1:6" ht="25.5">
      <c r="A45" s="129" t="s">
        <v>108</v>
      </c>
      <c r="B45" s="185"/>
      <c r="C45" s="133" t="s">
        <v>624</v>
      </c>
      <c r="D45" s="130">
        <f>D46+D47+D48</f>
        <v>15654.9</v>
      </c>
      <c r="E45" s="130">
        <f>E46+E47+E48</f>
        <v>15888.9</v>
      </c>
      <c r="F45" s="130">
        <f>F46+F47+F48</f>
        <v>15465</v>
      </c>
    </row>
    <row r="46" spans="1:6" ht="51">
      <c r="A46" s="129" t="s">
        <v>108</v>
      </c>
      <c r="B46" s="185" t="s">
        <v>103</v>
      </c>
      <c r="C46" s="133" t="s">
        <v>610</v>
      </c>
      <c r="D46" s="130">
        <f>'Прил.№5'!F23</f>
        <v>13365</v>
      </c>
      <c r="E46" s="130">
        <f>'Прил.№5'!G23</f>
        <v>13383</v>
      </c>
      <c r="F46" s="130">
        <f>'Прил.№5'!H23</f>
        <v>13305</v>
      </c>
    </row>
    <row r="47" spans="1:6" ht="25.5">
      <c r="A47" s="129" t="s">
        <v>108</v>
      </c>
      <c r="B47" s="185" t="s">
        <v>105</v>
      </c>
      <c r="C47" s="133" t="s">
        <v>606</v>
      </c>
      <c r="D47" s="130">
        <f>'Прил.№5'!F24</f>
        <v>2255.9</v>
      </c>
      <c r="E47" s="130">
        <f>'Прил.№5'!G24</f>
        <v>2495.9</v>
      </c>
      <c r="F47" s="130">
        <f>'Прил.№5'!H24</f>
        <v>2150</v>
      </c>
    </row>
    <row r="48" spans="1:6" ht="12.75">
      <c r="A48" s="129" t="s">
        <v>108</v>
      </c>
      <c r="B48" s="185" t="s">
        <v>149</v>
      </c>
      <c r="C48" s="133" t="s">
        <v>611</v>
      </c>
      <c r="D48" s="130">
        <f>'Прил.№5'!F25</f>
        <v>34</v>
      </c>
      <c r="E48" s="130">
        <f>'Прил.№5'!G25</f>
        <v>10</v>
      </c>
      <c r="F48" s="130">
        <f>'Прил.№5'!H25</f>
        <v>10</v>
      </c>
    </row>
    <row r="49" spans="1:6" ht="38.25" hidden="1">
      <c r="A49" s="129" t="s">
        <v>330</v>
      </c>
      <c r="B49" s="185"/>
      <c r="C49" s="133" t="s">
        <v>626</v>
      </c>
      <c r="D49" s="130">
        <f aca="true" t="shared" si="7" ref="D49:F50">D50</f>
        <v>0</v>
      </c>
      <c r="E49" s="130">
        <f t="shared" si="7"/>
        <v>0</v>
      </c>
      <c r="F49" s="130">
        <f t="shared" si="7"/>
        <v>0</v>
      </c>
    </row>
    <row r="50" spans="1:6" ht="12" customHeight="1" hidden="1">
      <c r="A50" s="129" t="s">
        <v>332</v>
      </c>
      <c r="B50" s="185"/>
      <c r="C50" s="133" t="s">
        <v>625</v>
      </c>
      <c r="D50" s="130">
        <f t="shared" si="7"/>
        <v>0</v>
      </c>
      <c r="E50" s="130">
        <f t="shared" si="7"/>
        <v>0</v>
      </c>
      <c r="F50" s="130">
        <f t="shared" si="7"/>
        <v>0</v>
      </c>
    </row>
    <row r="51" spans="1:6" ht="25.5" hidden="1">
      <c r="A51" s="129" t="s">
        <v>332</v>
      </c>
      <c r="B51" s="185" t="s">
        <v>105</v>
      </c>
      <c r="C51" s="133" t="s">
        <v>606</v>
      </c>
      <c r="D51" s="130">
        <f>'Прил.№5'!F28</f>
        <v>0</v>
      </c>
      <c r="E51" s="130">
        <f>'Прил.№5'!G28</f>
        <v>0</v>
      </c>
      <c r="F51" s="130">
        <f>'Прил.№5'!H28</f>
        <v>0</v>
      </c>
    </row>
    <row r="52" spans="1:6" ht="25.5">
      <c r="A52" s="129" t="s">
        <v>404</v>
      </c>
      <c r="B52" s="185"/>
      <c r="C52" s="133" t="s">
        <v>627</v>
      </c>
      <c r="D52" s="130">
        <f>D53+D60</f>
        <v>533</v>
      </c>
      <c r="E52" s="130">
        <f>E53+E60</f>
        <v>532</v>
      </c>
      <c r="F52" s="130">
        <f>F53+F60</f>
        <v>530</v>
      </c>
    </row>
    <row r="53" spans="1:6" ht="12.75">
      <c r="A53" s="129" t="s">
        <v>405</v>
      </c>
      <c r="B53" s="185"/>
      <c r="C53" s="133" t="s">
        <v>604</v>
      </c>
      <c r="D53" s="130">
        <f aca="true" t="shared" si="8" ref="D53:F54">D54</f>
        <v>40</v>
      </c>
      <c r="E53" s="130">
        <f t="shared" si="8"/>
        <v>22</v>
      </c>
      <c r="F53" s="130">
        <f t="shared" si="8"/>
        <v>0</v>
      </c>
    </row>
    <row r="54" spans="1:6" ht="25.5">
      <c r="A54" s="129" t="s">
        <v>117</v>
      </c>
      <c r="B54" s="185"/>
      <c r="C54" s="133" t="s">
        <v>628</v>
      </c>
      <c r="D54" s="130">
        <f t="shared" si="8"/>
        <v>40</v>
      </c>
      <c r="E54" s="130">
        <f t="shared" si="8"/>
        <v>22</v>
      </c>
      <c r="F54" s="130">
        <f t="shared" si="8"/>
        <v>0</v>
      </c>
    </row>
    <row r="55" spans="1:6" ht="51">
      <c r="A55" s="129" t="s">
        <v>117</v>
      </c>
      <c r="B55" s="185" t="s">
        <v>103</v>
      </c>
      <c r="C55" s="133" t="s">
        <v>610</v>
      </c>
      <c r="D55" s="130">
        <f>'Прил.№5'!F32</f>
        <v>40</v>
      </c>
      <c r="E55" s="130">
        <f>'Прил.№5'!G32</f>
        <v>22</v>
      </c>
      <c r="F55" s="130">
        <f>'Прил.№5'!H32</f>
        <v>0</v>
      </c>
    </row>
    <row r="56" spans="1:6" ht="38.25">
      <c r="A56" s="137" t="s">
        <v>408</v>
      </c>
      <c r="B56" s="138"/>
      <c r="C56" s="144" t="s">
        <v>121</v>
      </c>
      <c r="D56" s="130">
        <f>D57</f>
        <v>41.4</v>
      </c>
      <c r="E56" s="130">
        <f aca="true" t="shared" si="9" ref="E56:F58">E57</f>
        <v>2.8</v>
      </c>
      <c r="F56" s="130">
        <f t="shared" si="9"/>
        <v>4.5</v>
      </c>
    </row>
    <row r="57" spans="1:6" ht="38.25">
      <c r="A57" s="137" t="s">
        <v>122</v>
      </c>
      <c r="B57" s="138"/>
      <c r="C57" s="145" t="s">
        <v>123</v>
      </c>
      <c r="D57" s="130">
        <f>D58</f>
        <v>41.4</v>
      </c>
      <c r="E57" s="130">
        <f t="shared" si="9"/>
        <v>2.8</v>
      </c>
      <c r="F57" s="130">
        <f t="shared" si="9"/>
        <v>4.5</v>
      </c>
    </row>
    <row r="58" spans="1:6" ht="38.25">
      <c r="A58" s="137" t="s">
        <v>425</v>
      </c>
      <c r="B58" s="138"/>
      <c r="C58" s="145" t="s">
        <v>124</v>
      </c>
      <c r="D58" s="130">
        <f>D59</f>
        <v>41.4</v>
      </c>
      <c r="E58" s="130">
        <f t="shared" si="9"/>
        <v>2.8</v>
      </c>
      <c r="F58" s="130">
        <f t="shared" si="9"/>
        <v>4.5</v>
      </c>
    </row>
    <row r="59" spans="1:6" ht="25.5">
      <c r="A59" s="137" t="s">
        <v>425</v>
      </c>
      <c r="B59" s="138" t="s">
        <v>105</v>
      </c>
      <c r="C59" s="140" t="s">
        <v>106</v>
      </c>
      <c r="D59" s="130">
        <f>'Прил.№5'!F44</f>
        <v>41.4</v>
      </c>
      <c r="E59" s="130">
        <f>'Прил.№5'!G44</f>
        <v>2.8</v>
      </c>
      <c r="F59" s="130">
        <f>'Прил.№5'!H44</f>
        <v>4.5</v>
      </c>
    </row>
    <row r="60" spans="1:6" ht="38.25">
      <c r="A60" s="129" t="s">
        <v>129</v>
      </c>
      <c r="B60" s="185"/>
      <c r="C60" s="133" t="s">
        <v>629</v>
      </c>
      <c r="D60" s="130">
        <f aca="true" t="shared" si="10" ref="D60:F61">D61</f>
        <v>493</v>
      </c>
      <c r="E60" s="130">
        <f t="shared" si="10"/>
        <v>510</v>
      </c>
      <c r="F60" s="130">
        <f t="shared" si="10"/>
        <v>530</v>
      </c>
    </row>
    <row r="61" spans="1:6" ht="63.75">
      <c r="A61" s="129" t="s">
        <v>130</v>
      </c>
      <c r="B61" s="185"/>
      <c r="C61" s="133" t="s">
        <v>630</v>
      </c>
      <c r="D61" s="130">
        <f t="shared" si="10"/>
        <v>493</v>
      </c>
      <c r="E61" s="130">
        <f t="shared" si="10"/>
        <v>510</v>
      </c>
      <c r="F61" s="130">
        <f t="shared" si="10"/>
        <v>530</v>
      </c>
    </row>
    <row r="62" spans="1:6" ht="51">
      <c r="A62" s="156" t="s">
        <v>130</v>
      </c>
      <c r="B62" s="185" t="s">
        <v>103</v>
      </c>
      <c r="C62" s="133" t="s">
        <v>610</v>
      </c>
      <c r="D62" s="130">
        <f>'Прил.№5'!F77</f>
        <v>493</v>
      </c>
      <c r="E62" s="130">
        <f>'Прил.№5'!G77</f>
        <v>510</v>
      </c>
      <c r="F62" s="130">
        <f>'Прил.№5'!H77</f>
        <v>530</v>
      </c>
    </row>
    <row r="63" spans="1:6" ht="38.25">
      <c r="A63" s="129" t="s">
        <v>406</v>
      </c>
      <c r="B63" s="185"/>
      <c r="C63" s="133" t="s">
        <v>631</v>
      </c>
      <c r="D63" s="130">
        <f aca="true" t="shared" si="11" ref="D63:F64">D64</f>
        <v>329.1</v>
      </c>
      <c r="E63" s="130">
        <f t="shared" si="11"/>
        <v>329.1</v>
      </c>
      <c r="F63" s="130">
        <f t="shared" si="11"/>
        <v>329.1</v>
      </c>
    </row>
    <row r="64" spans="1:6" ht="25.5">
      <c r="A64" s="129" t="s">
        <v>118</v>
      </c>
      <c r="B64" s="185"/>
      <c r="C64" s="133" t="s">
        <v>632</v>
      </c>
      <c r="D64" s="130">
        <f t="shared" si="11"/>
        <v>329.1</v>
      </c>
      <c r="E64" s="130">
        <f t="shared" si="11"/>
        <v>329.1</v>
      </c>
      <c r="F64" s="130">
        <f t="shared" si="11"/>
        <v>329.1</v>
      </c>
    </row>
    <row r="65" spans="1:6" ht="38.25">
      <c r="A65" s="129" t="s">
        <v>119</v>
      </c>
      <c r="B65" s="185"/>
      <c r="C65" s="133" t="s">
        <v>633</v>
      </c>
      <c r="D65" s="130">
        <f>D66+D67</f>
        <v>329.1</v>
      </c>
      <c r="E65" s="130">
        <f>E66+E67</f>
        <v>329.1</v>
      </c>
      <c r="F65" s="130">
        <f>F66+F67</f>
        <v>329.1</v>
      </c>
    </row>
    <row r="66" spans="1:6" ht="51">
      <c r="A66" s="129" t="s">
        <v>119</v>
      </c>
      <c r="B66" s="185" t="s">
        <v>103</v>
      </c>
      <c r="C66" s="133" t="s">
        <v>610</v>
      </c>
      <c r="D66" s="130">
        <f>'Прил.№5'!F36</f>
        <v>281</v>
      </c>
      <c r="E66" s="130">
        <f>'Прил.№5'!G36</f>
        <v>281</v>
      </c>
      <c r="F66" s="130">
        <f>'Прил.№5'!H36</f>
        <v>281</v>
      </c>
    </row>
    <row r="67" spans="1:6" ht="25.5">
      <c r="A67" s="129" t="s">
        <v>119</v>
      </c>
      <c r="B67" s="185" t="s">
        <v>105</v>
      </c>
      <c r="C67" s="133" t="s">
        <v>606</v>
      </c>
      <c r="D67" s="130">
        <f>'Прил.№5'!F37</f>
        <v>48.1</v>
      </c>
      <c r="E67" s="130">
        <f>'Прил.№5'!G37</f>
        <v>48.1</v>
      </c>
      <c r="F67" s="130">
        <f>'Прил.№5'!H37</f>
        <v>48.1</v>
      </c>
    </row>
    <row r="68" spans="1:6" ht="38.25">
      <c r="A68" s="129" t="s">
        <v>421</v>
      </c>
      <c r="B68" s="185"/>
      <c r="C68" s="133" t="s">
        <v>634</v>
      </c>
      <c r="D68" s="130">
        <f aca="true" t="shared" si="12" ref="D68:F69">D69</f>
        <v>132</v>
      </c>
      <c r="E68" s="130">
        <f t="shared" si="12"/>
        <v>132</v>
      </c>
      <c r="F68" s="130">
        <f t="shared" si="12"/>
        <v>132</v>
      </c>
    </row>
    <row r="69" spans="1:6" ht="25.5">
      <c r="A69" s="129" t="s">
        <v>434</v>
      </c>
      <c r="B69" s="185"/>
      <c r="C69" s="133" t="s">
        <v>632</v>
      </c>
      <c r="D69" s="130">
        <f t="shared" si="12"/>
        <v>132</v>
      </c>
      <c r="E69" s="130">
        <f t="shared" si="12"/>
        <v>132</v>
      </c>
      <c r="F69" s="130">
        <f t="shared" si="12"/>
        <v>132</v>
      </c>
    </row>
    <row r="70" spans="1:6" ht="38.25">
      <c r="A70" s="129" t="s">
        <v>127</v>
      </c>
      <c r="B70" s="185"/>
      <c r="C70" s="133" t="s">
        <v>635</v>
      </c>
      <c r="D70" s="130">
        <f>D71+D72</f>
        <v>132</v>
      </c>
      <c r="E70" s="130">
        <f>E71+E72</f>
        <v>132</v>
      </c>
      <c r="F70" s="130">
        <f>F71+F72</f>
        <v>132</v>
      </c>
    </row>
    <row r="71" spans="1:6" ht="51">
      <c r="A71" s="129" t="s">
        <v>127</v>
      </c>
      <c r="B71" s="185" t="s">
        <v>103</v>
      </c>
      <c r="C71" s="133" t="s">
        <v>610</v>
      </c>
      <c r="D71" s="130">
        <f>'Прил.№5'!F68</f>
        <v>102</v>
      </c>
      <c r="E71" s="130">
        <f>'Прил.№5'!G68</f>
        <v>102</v>
      </c>
      <c r="F71" s="130">
        <f>'Прил.№5'!H68</f>
        <v>102</v>
      </c>
    </row>
    <row r="72" spans="1:6" ht="25.5">
      <c r="A72" s="129" t="s">
        <v>127</v>
      </c>
      <c r="B72" s="185" t="s">
        <v>105</v>
      </c>
      <c r="C72" s="133" t="s">
        <v>606</v>
      </c>
      <c r="D72" s="130">
        <f>'Прил.№5'!F69</f>
        <v>30</v>
      </c>
      <c r="E72" s="130">
        <f>'Прил.№5'!G69</f>
        <v>30</v>
      </c>
      <c r="F72" s="130">
        <f>'Прил.№5'!H69</f>
        <v>30</v>
      </c>
    </row>
    <row r="73" spans="1:6" ht="38.25">
      <c r="A73" s="129" t="s">
        <v>435</v>
      </c>
      <c r="B73" s="185"/>
      <c r="C73" s="133" t="s">
        <v>636</v>
      </c>
      <c r="D73" s="130">
        <f>D74+D79</f>
        <v>3296.7000000000003</v>
      </c>
      <c r="E73" s="130">
        <f>E74+E79</f>
        <v>3296.8</v>
      </c>
      <c r="F73" s="130">
        <f>F74+F79</f>
        <v>3196.8</v>
      </c>
    </row>
    <row r="74" spans="1:6" ht="12.75">
      <c r="A74" s="129" t="s">
        <v>283</v>
      </c>
      <c r="B74" s="185"/>
      <c r="C74" s="133" t="s">
        <v>604</v>
      </c>
      <c r="D74" s="130">
        <f>D75</f>
        <v>3294.1000000000004</v>
      </c>
      <c r="E74" s="130">
        <f>E75</f>
        <v>3296.8</v>
      </c>
      <c r="F74" s="130">
        <f>F75</f>
        <v>3196.8</v>
      </c>
    </row>
    <row r="75" spans="1:6" ht="25.5">
      <c r="A75" s="129" t="s">
        <v>587</v>
      </c>
      <c r="B75" s="185"/>
      <c r="C75" s="133" t="s">
        <v>637</v>
      </c>
      <c r="D75" s="130">
        <f>D76+D77+D78</f>
        <v>3294.1000000000004</v>
      </c>
      <c r="E75" s="130">
        <f>E76+E77+E78</f>
        <v>3296.8</v>
      </c>
      <c r="F75" s="130">
        <f>F76+F77+F78</f>
        <v>3196.8</v>
      </c>
    </row>
    <row r="76" spans="1:6" ht="51">
      <c r="A76" s="129" t="s">
        <v>587</v>
      </c>
      <c r="B76" s="185" t="s">
        <v>103</v>
      </c>
      <c r="C76" s="133" t="s">
        <v>610</v>
      </c>
      <c r="D76" s="130">
        <f>'Прил.№5'!F236</f>
        <v>2667.3</v>
      </c>
      <c r="E76" s="130">
        <f>'Прил.№5'!G236</f>
        <v>2700</v>
      </c>
      <c r="F76" s="130">
        <f>'Прил.№5'!H236</f>
        <v>2600</v>
      </c>
    </row>
    <row r="77" spans="1:6" ht="25.5">
      <c r="A77" s="129" t="s">
        <v>587</v>
      </c>
      <c r="B77" s="185" t="s">
        <v>105</v>
      </c>
      <c r="C77" s="133" t="s">
        <v>606</v>
      </c>
      <c r="D77" s="130">
        <f>'Прил.№5'!F237</f>
        <v>625.8</v>
      </c>
      <c r="E77" s="130">
        <f>'Прил.№5'!G237</f>
        <v>590.8</v>
      </c>
      <c r="F77" s="130">
        <f>'Прил.№5'!H237</f>
        <v>590.8</v>
      </c>
    </row>
    <row r="78" spans="1:6" ht="12.75">
      <c r="A78" s="129" t="s">
        <v>587</v>
      </c>
      <c r="B78" s="185" t="s">
        <v>149</v>
      </c>
      <c r="C78" s="133" t="s">
        <v>611</v>
      </c>
      <c r="D78" s="130">
        <f>'Прил.№5'!F238</f>
        <v>1</v>
      </c>
      <c r="E78" s="130">
        <f>'Прил.№5'!G238</f>
        <v>6</v>
      </c>
      <c r="F78" s="130">
        <f>'Прил.№5'!H238</f>
        <v>6</v>
      </c>
    </row>
    <row r="79" spans="1:6" ht="25.5">
      <c r="A79" s="137" t="s">
        <v>944</v>
      </c>
      <c r="B79" s="138"/>
      <c r="C79" s="139" t="s">
        <v>409</v>
      </c>
      <c r="D79" s="130">
        <f aca="true" t="shared" si="13" ref="D79:F80">D80</f>
        <v>2.6</v>
      </c>
      <c r="E79" s="130">
        <f t="shared" si="13"/>
        <v>0</v>
      </c>
      <c r="F79" s="130">
        <f t="shared" si="13"/>
        <v>0</v>
      </c>
    </row>
    <row r="80" spans="1:6" ht="76.5">
      <c r="A80" s="137" t="s">
        <v>945</v>
      </c>
      <c r="B80" s="138"/>
      <c r="C80" s="140" t="s">
        <v>946</v>
      </c>
      <c r="D80" s="130">
        <f t="shared" si="13"/>
        <v>2.6</v>
      </c>
      <c r="E80" s="130">
        <f t="shared" si="13"/>
        <v>0</v>
      </c>
      <c r="F80" s="130">
        <f t="shared" si="13"/>
        <v>0</v>
      </c>
    </row>
    <row r="81" spans="1:6" ht="51">
      <c r="A81" s="137" t="s">
        <v>945</v>
      </c>
      <c r="B81" s="138" t="s">
        <v>103</v>
      </c>
      <c r="C81" s="140" t="s">
        <v>104</v>
      </c>
      <c r="D81" s="130">
        <f>'Прил.№5'!F241</f>
        <v>2.6</v>
      </c>
      <c r="E81" s="130">
        <f>'Прил.№5'!G241</f>
        <v>0</v>
      </c>
      <c r="F81" s="130">
        <f>'Прил.№5'!H241</f>
        <v>0</v>
      </c>
    </row>
    <row r="82" spans="1:6" ht="12.75">
      <c r="A82" s="137" t="s">
        <v>522</v>
      </c>
      <c r="B82" s="138"/>
      <c r="C82" s="140" t="s">
        <v>523</v>
      </c>
      <c r="D82" s="130">
        <f aca="true" t="shared" si="14" ref="D82:F83">D83</f>
        <v>1350</v>
      </c>
      <c r="E82" s="130">
        <f t="shared" si="14"/>
        <v>1350</v>
      </c>
      <c r="F82" s="130">
        <f t="shared" si="14"/>
        <v>1350</v>
      </c>
    </row>
    <row r="83" spans="1:6" ht="25.5">
      <c r="A83" s="137" t="s">
        <v>524</v>
      </c>
      <c r="B83" s="138"/>
      <c r="C83" s="139" t="s">
        <v>525</v>
      </c>
      <c r="D83" s="130">
        <f t="shared" si="14"/>
        <v>1350</v>
      </c>
      <c r="E83" s="130">
        <f t="shared" si="14"/>
        <v>1350</v>
      </c>
      <c r="F83" s="130">
        <f t="shared" si="14"/>
        <v>1350</v>
      </c>
    </row>
    <row r="84" spans="1:6" ht="51">
      <c r="A84" s="137" t="s">
        <v>524</v>
      </c>
      <c r="B84" s="138" t="s">
        <v>103</v>
      </c>
      <c r="C84" s="140" t="s">
        <v>104</v>
      </c>
      <c r="D84" s="130">
        <f>'Прил.№5'!F16</f>
        <v>1350</v>
      </c>
      <c r="E84" s="130">
        <f>'Прил.№5'!G16</f>
        <v>1350</v>
      </c>
      <c r="F84" s="130">
        <f>'Прил.№5'!H16</f>
        <v>1350</v>
      </c>
    </row>
    <row r="85" spans="1:6" ht="25.5">
      <c r="A85" s="127" t="s">
        <v>437</v>
      </c>
      <c r="B85" s="188"/>
      <c r="C85" s="132" t="s">
        <v>837</v>
      </c>
      <c r="D85" s="128">
        <f>D86+D96+D101</f>
        <v>1237.3999999999999</v>
      </c>
      <c r="E85" s="128">
        <f>E86+E96+E101</f>
        <v>1041</v>
      </c>
      <c r="F85" s="128">
        <f>F86+F96+F101</f>
        <v>1041</v>
      </c>
    </row>
    <row r="86" spans="1:6" ht="25.5">
      <c r="A86" s="129" t="s">
        <v>438</v>
      </c>
      <c r="B86" s="185"/>
      <c r="C86" s="133" t="s">
        <v>638</v>
      </c>
      <c r="D86" s="130">
        <f>D87+D91</f>
        <v>1056.4999999999998</v>
      </c>
      <c r="E86" s="130">
        <f>E87+E91</f>
        <v>986</v>
      </c>
      <c r="F86" s="130">
        <f>F87+F91</f>
        <v>986</v>
      </c>
    </row>
    <row r="87" spans="1:6" ht="38.25">
      <c r="A87" s="129" t="s">
        <v>439</v>
      </c>
      <c r="B87" s="185"/>
      <c r="C87" s="133" t="s">
        <v>639</v>
      </c>
      <c r="D87" s="130">
        <f>D88</f>
        <v>9.6</v>
      </c>
      <c r="E87" s="130">
        <f aca="true" t="shared" si="15" ref="E87:F89">E88</f>
        <v>25</v>
      </c>
      <c r="F87" s="130">
        <f t="shared" si="15"/>
        <v>25</v>
      </c>
    </row>
    <row r="88" spans="1:6" ht="12.75">
      <c r="A88" s="129" t="s">
        <v>440</v>
      </c>
      <c r="B88" s="185"/>
      <c r="C88" s="133" t="s">
        <v>604</v>
      </c>
      <c r="D88" s="130">
        <f>D89</f>
        <v>9.6</v>
      </c>
      <c r="E88" s="130">
        <f t="shared" si="15"/>
        <v>25</v>
      </c>
      <c r="F88" s="130">
        <f t="shared" si="15"/>
        <v>25</v>
      </c>
    </row>
    <row r="89" spans="1:6" ht="38.25">
      <c r="A89" s="129" t="s">
        <v>441</v>
      </c>
      <c r="B89" s="185"/>
      <c r="C89" s="133" t="s">
        <v>640</v>
      </c>
      <c r="D89" s="130">
        <f>D90</f>
        <v>9.6</v>
      </c>
      <c r="E89" s="130">
        <f t="shared" si="15"/>
        <v>25</v>
      </c>
      <c r="F89" s="130">
        <f t="shared" si="15"/>
        <v>25</v>
      </c>
    </row>
    <row r="90" spans="1:6" ht="25.5">
      <c r="A90" s="129" t="s">
        <v>441</v>
      </c>
      <c r="B90" s="185" t="s">
        <v>105</v>
      </c>
      <c r="C90" s="133" t="s">
        <v>606</v>
      </c>
      <c r="D90" s="130">
        <f>'Прил.№5'!F84</f>
        <v>9.6</v>
      </c>
      <c r="E90" s="130">
        <f>'Прил.№5'!G84</f>
        <v>25</v>
      </c>
      <c r="F90" s="130">
        <f>'Прил.№5'!H84</f>
        <v>25</v>
      </c>
    </row>
    <row r="91" spans="1:6" ht="25.5">
      <c r="A91" s="129" t="s">
        <v>291</v>
      </c>
      <c r="B91" s="185"/>
      <c r="C91" s="133" t="s">
        <v>641</v>
      </c>
      <c r="D91" s="130">
        <f aca="true" t="shared" si="16" ref="D91:F92">D92</f>
        <v>1046.8999999999999</v>
      </c>
      <c r="E91" s="130">
        <f t="shared" si="16"/>
        <v>961</v>
      </c>
      <c r="F91" s="130">
        <f t="shared" si="16"/>
        <v>961</v>
      </c>
    </row>
    <row r="92" spans="1:6" ht="12.75">
      <c r="A92" s="129" t="s">
        <v>292</v>
      </c>
      <c r="B92" s="185"/>
      <c r="C92" s="133" t="s">
        <v>604</v>
      </c>
      <c r="D92" s="130">
        <f t="shared" si="16"/>
        <v>1046.8999999999999</v>
      </c>
      <c r="E92" s="130">
        <f t="shared" si="16"/>
        <v>961</v>
      </c>
      <c r="F92" s="130">
        <f t="shared" si="16"/>
        <v>961</v>
      </c>
    </row>
    <row r="93" spans="1:6" ht="12.75">
      <c r="A93" s="129" t="s">
        <v>293</v>
      </c>
      <c r="B93" s="185"/>
      <c r="C93" s="133" t="s">
        <v>642</v>
      </c>
      <c r="D93" s="130">
        <f>D94+D95</f>
        <v>1046.8999999999999</v>
      </c>
      <c r="E93" s="130">
        <f>E94+E95</f>
        <v>961</v>
      </c>
      <c r="F93" s="130">
        <f>F94+F95</f>
        <v>961</v>
      </c>
    </row>
    <row r="94" spans="1:6" ht="51">
      <c r="A94" s="129" t="s">
        <v>293</v>
      </c>
      <c r="B94" s="185" t="s">
        <v>103</v>
      </c>
      <c r="C94" s="133" t="s">
        <v>610</v>
      </c>
      <c r="D94" s="130">
        <f>'Прил.№5'!F260</f>
        <v>822.3</v>
      </c>
      <c r="E94" s="130">
        <f>'Прил.№5'!G260</f>
        <v>758</v>
      </c>
      <c r="F94" s="130">
        <f>'Прил.№5'!H260</f>
        <v>758</v>
      </c>
    </row>
    <row r="95" spans="1:6" ht="25.5">
      <c r="A95" s="129" t="s">
        <v>293</v>
      </c>
      <c r="B95" s="185" t="s">
        <v>105</v>
      </c>
      <c r="C95" s="133" t="s">
        <v>606</v>
      </c>
      <c r="D95" s="130">
        <f>'Прил.№5'!F261</f>
        <v>224.6</v>
      </c>
      <c r="E95" s="130">
        <f>'Прил.№5'!G261</f>
        <v>203</v>
      </c>
      <c r="F95" s="130">
        <f>'Прил.№5'!H261</f>
        <v>203</v>
      </c>
    </row>
    <row r="96" spans="1:6" ht="25.5">
      <c r="A96" s="129" t="s">
        <v>442</v>
      </c>
      <c r="B96" s="185"/>
      <c r="C96" s="133" t="s">
        <v>643</v>
      </c>
      <c r="D96" s="130">
        <f>D97</f>
        <v>0</v>
      </c>
      <c r="E96" s="130">
        <f aca="true" t="shared" si="17" ref="E96:F99">E97</f>
        <v>5</v>
      </c>
      <c r="F96" s="130">
        <f t="shared" si="17"/>
        <v>5</v>
      </c>
    </row>
    <row r="97" spans="1:6" ht="38.25">
      <c r="A97" s="129" t="s">
        <v>443</v>
      </c>
      <c r="B97" s="185"/>
      <c r="C97" s="133" t="s">
        <v>644</v>
      </c>
      <c r="D97" s="130">
        <f>D98</f>
        <v>0</v>
      </c>
      <c r="E97" s="130">
        <f t="shared" si="17"/>
        <v>5</v>
      </c>
      <c r="F97" s="130">
        <f t="shared" si="17"/>
        <v>5</v>
      </c>
    </row>
    <row r="98" spans="1:6" ht="12.75">
      <c r="A98" s="129" t="s">
        <v>444</v>
      </c>
      <c r="B98" s="185"/>
      <c r="C98" s="133" t="s">
        <v>604</v>
      </c>
      <c r="D98" s="130">
        <f>D99</f>
        <v>0</v>
      </c>
      <c r="E98" s="130">
        <f t="shared" si="17"/>
        <v>5</v>
      </c>
      <c r="F98" s="130">
        <f t="shared" si="17"/>
        <v>5</v>
      </c>
    </row>
    <row r="99" spans="1:6" ht="12.75">
      <c r="A99" s="129" t="s">
        <v>445</v>
      </c>
      <c r="B99" s="185"/>
      <c r="C99" s="133" t="s">
        <v>645</v>
      </c>
      <c r="D99" s="130">
        <f>D100</f>
        <v>0</v>
      </c>
      <c r="E99" s="130">
        <f t="shared" si="17"/>
        <v>5</v>
      </c>
      <c r="F99" s="130">
        <f t="shared" si="17"/>
        <v>5</v>
      </c>
    </row>
    <row r="100" spans="1:6" ht="25.5">
      <c r="A100" s="129" t="s">
        <v>445</v>
      </c>
      <c r="B100" s="185" t="s">
        <v>105</v>
      </c>
      <c r="C100" s="133" t="s">
        <v>606</v>
      </c>
      <c r="D100" s="130">
        <f>'Прил.№5'!F92</f>
        <v>0</v>
      </c>
      <c r="E100" s="130">
        <f>'Прил.№5'!G92</f>
        <v>5</v>
      </c>
      <c r="F100" s="130">
        <f>'Прил.№5'!H92</f>
        <v>5</v>
      </c>
    </row>
    <row r="101" spans="1:6" ht="38.25">
      <c r="A101" s="129" t="s">
        <v>446</v>
      </c>
      <c r="B101" s="185"/>
      <c r="C101" s="133" t="s">
        <v>646</v>
      </c>
      <c r="D101" s="130">
        <f>D102</f>
        <v>180.9</v>
      </c>
      <c r="E101" s="130">
        <f aca="true" t="shared" si="18" ref="E101:F104">E102</f>
        <v>50</v>
      </c>
      <c r="F101" s="130">
        <f t="shared" si="18"/>
        <v>50</v>
      </c>
    </row>
    <row r="102" spans="1:6" ht="25.5">
      <c r="A102" s="129" t="s">
        <v>447</v>
      </c>
      <c r="B102" s="185"/>
      <c r="C102" s="133" t="s">
        <v>647</v>
      </c>
      <c r="D102" s="130">
        <f>D103</f>
        <v>180.9</v>
      </c>
      <c r="E102" s="130">
        <f t="shared" si="18"/>
        <v>50</v>
      </c>
      <c r="F102" s="130">
        <f t="shared" si="18"/>
        <v>50</v>
      </c>
    </row>
    <row r="103" spans="1:6" ht="12.75">
      <c r="A103" s="129" t="s">
        <v>448</v>
      </c>
      <c r="B103" s="185"/>
      <c r="C103" s="133" t="s">
        <v>604</v>
      </c>
      <c r="D103" s="130">
        <f>D104</f>
        <v>180.9</v>
      </c>
      <c r="E103" s="130">
        <f t="shared" si="18"/>
        <v>50</v>
      </c>
      <c r="F103" s="130">
        <f t="shared" si="18"/>
        <v>50</v>
      </c>
    </row>
    <row r="104" spans="1:6" ht="25.5">
      <c r="A104" s="129" t="s">
        <v>449</v>
      </c>
      <c r="B104" s="185"/>
      <c r="C104" s="133" t="s">
        <v>648</v>
      </c>
      <c r="D104" s="130">
        <f>D105</f>
        <v>180.9</v>
      </c>
      <c r="E104" s="130">
        <f t="shared" si="18"/>
        <v>50</v>
      </c>
      <c r="F104" s="130">
        <f t="shared" si="18"/>
        <v>50</v>
      </c>
    </row>
    <row r="105" spans="1:6" ht="30.75" customHeight="1">
      <c r="A105" s="129" t="s">
        <v>449</v>
      </c>
      <c r="B105" s="185" t="s">
        <v>105</v>
      </c>
      <c r="C105" s="133" t="s">
        <v>606</v>
      </c>
      <c r="D105" s="130">
        <f>'Прил.№5'!F102</f>
        <v>180.9</v>
      </c>
      <c r="E105" s="130">
        <f>'Прил.№5'!G102</f>
        <v>50</v>
      </c>
      <c r="F105" s="130">
        <f>'Прил.№5'!H102</f>
        <v>50</v>
      </c>
    </row>
    <row r="106" spans="1:6" ht="25.5" hidden="1">
      <c r="A106" s="127" t="s">
        <v>298</v>
      </c>
      <c r="B106" s="188"/>
      <c r="C106" s="132" t="s">
        <v>649</v>
      </c>
      <c r="D106" s="128">
        <f>D107</f>
        <v>0</v>
      </c>
      <c r="E106" s="128">
        <f>E107</f>
        <v>0</v>
      </c>
      <c r="F106" s="128">
        <f>F107</f>
        <v>0</v>
      </c>
    </row>
    <row r="107" spans="1:6" ht="12.75" hidden="1">
      <c r="A107" s="129" t="s">
        <v>299</v>
      </c>
      <c r="B107" s="185"/>
      <c r="C107" s="133" t="s">
        <v>650</v>
      </c>
      <c r="D107" s="130">
        <f>D108+D113</f>
        <v>0</v>
      </c>
      <c r="E107" s="130">
        <f>E108+E113</f>
        <v>0</v>
      </c>
      <c r="F107" s="130">
        <f>F108+F113</f>
        <v>0</v>
      </c>
    </row>
    <row r="108" spans="1:6" ht="25.5" hidden="1">
      <c r="A108" s="129" t="s">
        <v>300</v>
      </c>
      <c r="B108" s="185"/>
      <c r="C108" s="133" t="s">
        <v>651</v>
      </c>
      <c r="D108" s="130">
        <f>D109</f>
        <v>0</v>
      </c>
      <c r="E108" s="130">
        <f aca="true" t="shared" si="19" ref="E108:F111">E109</f>
        <v>0</v>
      </c>
      <c r="F108" s="130">
        <f t="shared" si="19"/>
        <v>0</v>
      </c>
    </row>
    <row r="109" spans="1:6" ht="12.75" hidden="1">
      <c r="A109" s="129" t="s">
        <v>301</v>
      </c>
      <c r="B109" s="185"/>
      <c r="C109" s="133" t="s">
        <v>604</v>
      </c>
      <c r="D109" s="130">
        <f>D110</f>
        <v>0</v>
      </c>
      <c r="E109" s="130">
        <f t="shared" si="19"/>
        <v>0</v>
      </c>
      <c r="F109" s="130">
        <f t="shared" si="19"/>
        <v>0</v>
      </c>
    </row>
    <row r="110" spans="1:6" ht="38.25" hidden="1">
      <c r="A110" s="129" t="s">
        <v>302</v>
      </c>
      <c r="B110" s="185"/>
      <c r="C110" s="133" t="s">
        <v>652</v>
      </c>
      <c r="D110" s="130">
        <f>D111</f>
        <v>0</v>
      </c>
      <c r="E110" s="130">
        <f t="shared" si="19"/>
        <v>0</v>
      </c>
      <c r="F110" s="130">
        <f t="shared" si="19"/>
        <v>0</v>
      </c>
    </row>
    <row r="111" spans="1:6" ht="25.5" hidden="1">
      <c r="A111" s="129" t="s">
        <v>303</v>
      </c>
      <c r="B111" s="185"/>
      <c r="C111" s="133" t="s">
        <v>653</v>
      </c>
      <c r="D111" s="130">
        <f>D112</f>
        <v>0</v>
      </c>
      <c r="E111" s="130">
        <f t="shared" si="19"/>
        <v>0</v>
      </c>
      <c r="F111" s="130">
        <f t="shared" si="19"/>
        <v>0</v>
      </c>
    </row>
    <row r="112" spans="1:6" ht="25.5" hidden="1">
      <c r="A112" s="129" t="s">
        <v>303</v>
      </c>
      <c r="B112" s="185" t="s">
        <v>105</v>
      </c>
      <c r="C112" s="133" t="s">
        <v>606</v>
      </c>
      <c r="D112" s="130">
        <f>'Прил.№5'!F294</f>
        <v>0</v>
      </c>
      <c r="E112" s="130">
        <f>'Прил.№5'!G294</f>
        <v>0</v>
      </c>
      <c r="F112" s="130">
        <f>'Прил.№5'!H294</f>
        <v>0</v>
      </c>
    </row>
    <row r="113" spans="1:6" ht="25.5" hidden="1">
      <c r="A113" s="129" t="s">
        <v>305</v>
      </c>
      <c r="B113" s="185"/>
      <c r="C113" s="133" t="s">
        <v>654</v>
      </c>
      <c r="D113" s="130">
        <f>D114</f>
        <v>0</v>
      </c>
      <c r="E113" s="130">
        <f aca="true" t="shared" si="20" ref="E113:F116">E114</f>
        <v>0</v>
      </c>
      <c r="F113" s="130">
        <f t="shared" si="20"/>
        <v>0</v>
      </c>
    </row>
    <row r="114" spans="1:6" ht="12.75" hidden="1">
      <c r="A114" s="129" t="s">
        <v>306</v>
      </c>
      <c r="B114" s="185"/>
      <c r="C114" s="133" t="s">
        <v>604</v>
      </c>
      <c r="D114" s="130">
        <f>D115</f>
        <v>0</v>
      </c>
      <c r="E114" s="130">
        <f t="shared" si="20"/>
        <v>0</v>
      </c>
      <c r="F114" s="130">
        <f t="shared" si="20"/>
        <v>0</v>
      </c>
    </row>
    <row r="115" spans="1:6" ht="38.25" hidden="1">
      <c r="A115" s="129" t="s">
        <v>307</v>
      </c>
      <c r="B115" s="185"/>
      <c r="C115" s="133" t="s">
        <v>655</v>
      </c>
      <c r="D115" s="130">
        <f>D116</f>
        <v>0</v>
      </c>
      <c r="E115" s="130">
        <f t="shared" si="20"/>
        <v>0</v>
      </c>
      <c r="F115" s="130">
        <f t="shared" si="20"/>
        <v>0</v>
      </c>
    </row>
    <row r="116" spans="1:6" ht="25.5" hidden="1">
      <c r="A116" s="129" t="s">
        <v>308</v>
      </c>
      <c r="B116" s="185"/>
      <c r="C116" s="133" t="s">
        <v>653</v>
      </c>
      <c r="D116" s="130">
        <f>D117</f>
        <v>0</v>
      </c>
      <c r="E116" s="130">
        <f t="shared" si="20"/>
        <v>0</v>
      </c>
      <c r="F116" s="130">
        <f t="shared" si="20"/>
        <v>0</v>
      </c>
    </row>
    <row r="117" spans="1:6" ht="25.5" hidden="1">
      <c r="A117" s="129" t="s">
        <v>308</v>
      </c>
      <c r="B117" s="185" t="s">
        <v>105</v>
      </c>
      <c r="C117" s="133" t="s">
        <v>606</v>
      </c>
      <c r="D117" s="130">
        <f>'Прил.№5'!F299</f>
        <v>0</v>
      </c>
      <c r="E117" s="130">
        <f>'Прил.№5'!G299</f>
        <v>0</v>
      </c>
      <c r="F117" s="130">
        <f>'Прил.№5'!H299</f>
        <v>0</v>
      </c>
    </row>
    <row r="118" spans="1:6" ht="25.5">
      <c r="A118" s="127" t="s">
        <v>472</v>
      </c>
      <c r="B118" s="188" t="s">
        <v>600</v>
      </c>
      <c r="C118" s="132" t="s">
        <v>656</v>
      </c>
      <c r="D118" s="128">
        <f>D119+D124</f>
        <v>100.4</v>
      </c>
      <c r="E118" s="128">
        <f>E119+E124</f>
        <v>102</v>
      </c>
      <c r="F118" s="128">
        <f>F119+F124</f>
        <v>102</v>
      </c>
    </row>
    <row r="119" spans="1:6" ht="63.75">
      <c r="A119" s="129" t="s">
        <v>473</v>
      </c>
      <c r="B119" s="185"/>
      <c r="C119" s="133" t="s">
        <v>657</v>
      </c>
      <c r="D119" s="130">
        <f>D120</f>
        <v>30</v>
      </c>
      <c r="E119" s="130">
        <f aca="true" t="shared" si="21" ref="E119:F122">E120</f>
        <v>30</v>
      </c>
      <c r="F119" s="130">
        <f t="shared" si="21"/>
        <v>30</v>
      </c>
    </row>
    <row r="120" spans="1:6" ht="51">
      <c r="A120" s="129" t="s">
        <v>474</v>
      </c>
      <c r="B120" s="185"/>
      <c r="C120" s="133" t="s">
        <v>658</v>
      </c>
      <c r="D120" s="130">
        <f>D121</f>
        <v>30</v>
      </c>
      <c r="E120" s="130">
        <f t="shared" si="21"/>
        <v>30</v>
      </c>
      <c r="F120" s="130">
        <f t="shared" si="21"/>
        <v>30</v>
      </c>
    </row>
    <row r="121" spans="1:6" ht="12.75">
      <c r="A121" s="129" t="s">
        <v>475</v>
      </c>
      <c r="B121" s="185"/>
      <c r="C121" s="133" t="s">
        <v>604</v>
      </c>
      <c r="D121" s="130">
        <f>D122</f>
        <v>30</v>
      </c>
      <c r="E121" s="130">
        <f t="shared" si="21"/>
        <v>30</v>
      </c>
      <c r="F121" s="130">
        <f t="shared" si="21"/>
        <v>30</v>
      </c>
    </row>
    <row r="122" spans="1:6" ht="25.5">
      <c r="A122" s="129" t="s">
        <v>476</v>
      </c>
      <c r="B122" s="185"/>
      <c r="C122" s="133" t="s">
        <v>659</v>
      </c>
      <c r="D122" s="130">
        <f>D123</f>
        <v>30</v>
      </c>
      <c r="E122" s="130">
        <f t="shared" si="21"/>
        <v>30</v>
      </c>
      <c r="F122" s="130">
        <f t="shared" si="21"/>
        <v>30</v>
      </c>
    </row>
    <row r="123" spans="1:6" ht="12.75">
      <c r="A123" s="129" t="s">
        <v>476</v>
      </c>
      <c r="B123" s="185" t="s">
        <v>178</v>
      </c>
      <c r="C123" s="133" t="s">
        <v>616</v>
      </c>
      <c r="D123" s="130">
        <f>'Прил.№5'!F178</f>
        <v>30</v>
      </c>
      <c r="E123" s="130">
        <f>'Прил.№5'!G178</f>
        <v>30</v>
      </c>
      <c r="F123" s="130">
        <f>'Прил.№5'!H178</f>
        <v>30</v>
      </c>
    </row>
    <row r="124" spans="1:6" ht="25.5">
      <c r="A124" s="129" t="s">
        <v>132</v>
      </c>
      <c r="B124" s="185"/>
      <c r="C124" s="133" t="s">
        <v>660</v>
      </c>
      <c r="D124" s="130">
        <f>D125</f>
        <v>70.4</v>
      </c>
      <c r="E124" s="130">
        <f aca="true" t="shared" si="22" ref="E124:F127">E125</f>
        <v>72</v>
      </c>
      <c r="F124" s="130">
        <f t="shared" si="22"/>
        <v>72</v>
      </c>
    </row>
    <row r="125" spans="1:6" ht="25.5">
      <c r="A125" s="129" t="s">
        <v>133</v>
      </c>
      <c r="B125" s="185"/>
      <c r="C125" s="133" t="s">
        <v>661</v>
      </c>
      <c r="D125" s="130">
        <f>D126</f>
        <v>70.4</v>
      </c>
      <c r="E125" s="130">
        <f t="shared" si="22"/>
        <v>72</v>
      </c>
      <c r="F125" s="130">
        <f t="shared" si="22"/>
        <v>72</v>
      </c>
    </row>
    <row r="126" spans="1:6" ht="25.5">
      <c r="A126" s="129" t="s">
        <v>135</v>
      </c>
      <c r="B126" s="185"/>
      <c r="C126" s="133" t="s">
        <v>632</v>
      </c>
      <c r="D126" s="130">
        <f>D127</f>
        <v>70.4</v>
      </c>
      <c r="E126" s="130">
        <f t="shared" si="22"/>
        <v>72</v>
      </c>
      <c r="F126" s="130">
        <f t="shared" si="22"/>
        <v>72</v>
      </c>
    </row>
    <row r="127" spans="1:6" ht="51">
      <c r="A127" s="129" t="s">
        <v>136</v>
      </c>
      <c r="B127" s="185"/>
      <c r="C127" s="133" t="s">
        <v>662</v>
      </c>
      <c r="D127" s="130">
        <f>D128</f>
        <v>70.4</v>
      </c>
      <c r="E127" s="130">
        <f t="shared" si="22"/>
        <v>72</v>
      </c>
      <c r="F127" s="130">
        <f t="shared" si="22"/>
        <v>72</v>
      </c>
    </row>
    <row r="128" spans="1:6" ht="25.5">
      <c r="A128" s="129" t="s">
        <v>136</v>
      </c>
      <c r="B128" s="185" t="s">
        <v>105</v>
      </c>
      <c r="C128" s="133" t="s">
        <v>606</v>
      </c>
      <c r="D128" s="130">
        <f>'Прил.№5'!F273</f>
        <v>70.4</v>
      </c>
      <c r="E128" s="130">
        <f>'Прил.№5'!G273</f>
        <v>72</v>
      </c>
      <c r="F128" s="130">
        <f>'Прил.№5'!H273</f>
        <v>72</v>
      </c>
    </row>
    <row r="129" spans="1:6" ht="25.5">
      <c r="A129" s="127" t="s">
        <v>450</v>
      </c>
      <c r="B129" s="188"/>
      <c r="C129" s="132" t="s">
        <v>838</v>
      </c>
      <c r="D129" s="128">
        <f>D130+D149</f>
        <v>20800.090000000004</v>
      </c>
      <c r="E129" s="128">
        <f>E130+E149</f>
        <v>20320.399999999998</v>
      </c>
      <c r="F129" s="128">
        <f>F130+F149</f>
        <v>21281.5</v>
      </c>
    </row>
    <row r="130" spans="1:6" ht="38.25">
      <c r="A130" s="129" t="s">
        <v>458</v>
      </c>
      <c r="B130" s="185"/>
      <c r="C130" s="133" t="s">
        <v>663</v>
      </c>
      <c r="D130" s="130">
        <f>D131+D141</f>
        <v>17587.890000000003</v>
      </c>
      <c r="E130" s="130">
        <f>E131+E141</f>
        <v>18733.6</v>
      </c>
      <c r="F130" s="130">
        <f>F131+F141</f>
        <v>19778.8</v>
      </c>
    </row>
    <row r="131" spans="1:6" ht="12.75">
      <c r="A131" s="129" t="s">
        <v>459</v>
      </c>
      <c r="B131" s="185"/>
      <c r="C131" s="133" t="s">
        <v>664</v>
      </c>
      <c r="D131" s="130">
        <f>D132+D135+D138</f>
        <v>16882.475000000002</v>
      </c>
      <c r="E131" s="130">
        <f>E132+E135+E138</f>
        <v>18733.6</v>
      </c>
      <c r="F131" s="130">
        <f>F132+F135+F138</f>
        <v>19778.8</v>
      </c>
    </row>
    <row r="132" spans="1:6" ht="25.5">
      <c r="A132" s="129" t="s">
        <v>462</v>
      </c>
      <c r="B132" s="185"/>
      <c r="C132" s="133" t="s">
        <v>632</v>
      </c>
      <c r="D132" s="130">
        <f aca="true" t="shared" si="23" ref="D132:F133">D133</f>
        <v>12262.1</v>
      </c>
      <c r="E132" s="130">
        <f t="shared" si="23"/>
        <v>12838.4</v>
      </c>
      <c r="F132" s="130">
        <f t="shared" si="23"/>
        <v>13429</v>
      </c>
    </row>
    <row r="133" spans="1:6" ht="38.25">
      <c r="A133" s="129" t="s">
        <v>137</v>
      </c>
      <c r="B133" s="185"/>
      <c r="C133" s="133" t="s">
        <v>665</v>
      </c>
      <c r="D133" s="130">
        <f t="shared" si="23"/>
        <v>12262.1</v>
      </c>
      <c r="E133" s="130">
        <f t="shared" si="23"/>
        <v>12838.4</v>
      </c>
      <c r="F133" s="130">
        <f t="shared" si="23"/>
        <v>13429</v>
      </c>
    </row>
    <row r="134" spans="1:6" ht="25.5">
      <c r="A134" s="129" t="s">
        <v>137</v>
      </c>
      <c r="B134" s="185" t="s">
        <v>105</v>
      </c>
      <c r="C134" s="133" t="s">
        <v>606</v>
      </c>
      <c r="D134" s="130">
        <f>'Прил.№5'!F115</f>
        <v>12262.1</v>
      </c>
      <c r="E134" s="130">
        <f>'Прил.№5'!G115</f>
        <v>12838.4</v>
      </c>
      <c r="F134" s="130">
        <f>'Прил.№5'!H115</f>
        <v>13429</v>
      </c>
    </row>
    <row r="135" spans="1:6" ht="12.75">
      <c r="A135" s="129" t="s">
        <v>460</v>
      </c>
      <c r="B135" s="185"/>
      <c r="C135" s="133" t="s">
        <v>604</v>
      </c>
      <c r="D135" s="130">
        <f aca="true" t="shared" si="24" ref="D135:F136">D136</f>
        <v>1482.172</v>
      </c>
      <c r="E135" s="130">
        <f t="shared" si="24"/>
        <v>1481.4</v>
      </c>
      <c r="F135" s="130">
        <f t="shared" si="24"/>
        <v>1595.6</v>
      </c>
    </row>
    <row r="136" spans="1:6" ht="38.25">
      <c r="A136" s="129" t="s">
        <v>461</v>
      </c>
      <c r="B136" s="185"/>
      <c r="C136" s="133" t="s">
        <v>666</v>
      </c>
      <c r="D136" s="130">
        <f t="shared" si="24"/>
        <v>1482.172</v>
      </c>
      <c r="E136" s="130">
        <f t="shared" si="24"/>
        <v>1481.4</v>
      </c>
      <c r="F136" s="130">
        <f t="shared" si="24"/>
        <v>1595.6</v>
      </c>
    </row>
    <row r="137" spans="1:6" ht="25.5">
      <c r="A137" s="129" t="s">
        <v>461</v>
      </c>
      <c r="B137" s="185" t="s">
        <v>105</v>
      </c>
      <c r="C137" s="133" t="s">
        <v>606</v>
      </c>
      <c r="D137" s="130">
        <f>'Прил.№5'!F110</f>
        <v>1482.172</v>
      </c>
      <c r="E137" s="130">
        <f>'Прил.№5'!G110</f>
        <v>1481.4</v>
      </c>
      <c r="F137" s="130">
        <f>'Прил.№5'!H110</f>
        <v>1595.6</v>
      </c>
    </row>
    <row r="138" spans="1:6" ht="12.75">
      <c r="A138" s="129" t="s">
        <v>667</v>
      </c>
      <c r="B138" s="185"/>
      <c r="C138" s="133" t="s">
        <v>668</v>
      </c>
      <c r="D138" s="130">
        <f aca="true" t="shared" si="25" ref="D138:F139">D139</f>
        <v>3138.203</v>
      </c>
      <c r="E138" s="130">
        <f t="shared" si="25"/>
        <v>4413.8</v>
      </c>
      <c r="F138" s="130">
        <f t="shared" si="25"/>
        <v>4754.2</v>
      </c>
    </row>
    <row r="139" spans="1:6" ht="51">
      <c r="A139" s="129" t="s">
        <v>593</v>
      </c>
      <c r="B139" s="185"/>
      <c r="C139" s="133" t="s">
        <v>669</v>
      </c>
      <c r="D139" s="130">
        <f t="shared" si="25"/>
        <v>3138.203</v>
      </c>
      <c r="E139" s="130">
        <f t="shared" si="25"/>
        <v>4413.8</v>
      </c>
      <c r="F139" s="130">
        <f t="shared" si="25"/>
        <v>4754.2</v>
      </c>
    </row>
    <row r="140" spans="1:6" ht="25.5">
      <c r="A140" s="129" t="s">
        <v>593</v>
      </c>
      <c r="B140" s="185" t="s">
        <v>105</v>
      </c>
      <c r="C140" s="133" t="s">
        <v>606</v>
      </c>
      <c r="D140" s="130">
        <f>'Прил.№5'!F112</f>
        <v>3138.203</v>
      </c>
      <c r="E140" s="130">
        <f>'Прил.№5'!G112</f>
        <v>4413.8</v>
      </c>
      <c r="F140" s="130">
        <f>'Прил.№5'!H112</f>
        <v>4754.2</v>
      </c>
    </row>
    <row r="141" spans="1:6" ht="38.25">
      <c r="A141" s="137" t="s">
        <v>931</v>
      </c>
      <c r="B141" s="138"/>
      <c r="C141" s="139" t="s">
        <v>932</v>
      </c>
      <c r="D141" s="183">
        <f>D142+D145+D147</f>
        <v>705.415</v>
      </c>
      <c r="E141" s="183">
        <f>E142+E145+E147</f>
        <v>0</v>
      </c>
      <c r="F141" s="183">
        <f>F142+F145+F147</f>
        <v>0</v>
      </c>
    </row>
    <row r="142" spans="1:6" ht="12.75">
      <c r="A142" s="137" t="s">
        <v>933</v>
      </c>
      <c r="B142" s="138"/>
      <c r="C142" s="139" t="s">
        <v>398</v>
      </c>
      <c r="D142" s="183">
        <f aca="true" t="shared" si="26" ref="D142:F143">D143</f>
        <v>0.014999999999986358</v>
      </c>
      <c r="E142" s="130">
        <f t="shared" si="26"/>
        <v>0</v>
      </c>
      <c r="F142" s="130">
        <f t="shared" si="26"/>
        <v>0</v>
      </c>
    </row>
    <row r="143" spans="1:6" ht="12.75">
      <c r="A143" s="137" t="s">
        <v>934</v>
      </c>
      <c r="B143" s="138"/>
      <c r="C143" s="139" t="s">
        <v>935</v>
      </c>
      <c r="D143" s="183">
        <f t="shared" si="26"/>
        <v>0.014999999999986358</v>
      </c>
      <c r="E143" s="130">
        <f t="shared" si="26"/>
        <v>0</v>
      </c>
      <c r="F143" s="130">
        <f t="shared" si="26"/>
        <v>0</v>
      </c>
    </row>
    <row r="144" spans="1:6" ht="25.5">
      <c r="A144" s="137" t="s">
        <v>934</v>
      </c>
      <c r="B144" s="138" t="s">
        <v>105</v>
      </c>
      <c r="C144" s="140" t="s">
        <v>598</v>
      </c>
      <c r="D144" s="183">
        <f>'Прил.№5'!F119</f>
        <v>0.014999999999986358</v>
      </c>
      <c r="E144" s="130">
        <f>'Прил.№5'!G119</f>
        <v>0</v>
      </c>
      <c r="F144" s="130">
        <f>'Прил.№5'!H119</f>
        <v>0</v>
      </c>
    </row>
    <row r="145" spans="1:6" ht="38.25">
      <c r="A145" s="137" t="s">
        <v>954</v>
      </c>
      <c r="B145" s="138"/>
      <c r="C145" s="139" t="s">
        <v>955</v>
      </c>
      <c r="D145" s="184">
        <f>D146</f>
        <v>190</v>
      </c>
      <c r="E145" s="130">
        <f>E146</f>
        <v>0</v>
      </c>
      <c r="F145" s="130">
        <f>F146</f>
        <v>0</v>
      </c>
    </row>
    <row r="146" spans="1:6" ht="25.5">
      <c r="A146" s="137" t="s">
        <v>954</v>
      </c>
      <c r="B146" s="138" t="s">
        <v>105</v>
      </c>
      <c r="C146" s="140" t="s">
        <v>598</v>
      </c>
      <c r="D146" s="184">
        <f>'Прил.№5'!F121</f>
        <v>190</v>
      </c>
      <c r="E146" s="184">
        <f>'Прил.№5'!G121</f>
        <v>0</v>
      </c>
      <c r="F146" s="184">
        <f>'Прил.№5'!H121</f>
        <v>0</v>
      </c>
    </row>
    <row r="147" spans="1:6" ht="38.25">
      <c r="A147" s="137" t="s">
        <v>956</v>
      </c>
      <c r="B147" s="138"/>
      <c r="C147" s="139" t="s">
        <v>957</v>
      </c>
      <c r="D147" s="184">
        <f>D148</f>
        <v>515.4</v>
      </c>
      <c r="E147" s="130">
        <f>E148</f>
        <v>0</v>
      </c>
      <c r="F147" s="130">
        <f>F148</f>
        <v>0</v>
      </c>
    </row>
    <row r="148" spans="1:6" ht="25.5">
      <c r="A148" s="137" t="s">
        <v>956</v>
      </c>
      <c r="B148" s="138" t="s">
        <v>105</v>
      </c>
      <c r="C148" s="140" t="s">
        <v>598</v>
      </c>
      <c r="D148" s="184">
        <f>'Прил.№5'!F123</f>
        <v>515.4</v>
      </c>
      <c r="E148" s="184">
        <f>'Прил.№5'!G123</f>
        <v>0</v>
      </c>
      <c r="F148" s="184">
        <f>'Прил.№5'!H123</f>
        <v>0</v>
      </c>
    </row>
    <row r="149" spans="1:6" ht="25.5">
      <c r="A149" s="137" t="s">
        <v>451</v>
      </c>
      <c r="B149" s="138"/>
      <c r="C149" s="139" t="s">
        <v>555</v>
      </c>
      <c r="D149" s="184">
        <f>D150</f>
        <v>3212.2000000000003</v>
      </c>
      <c r="E149" s="130">
        <f>E150</f>
        <v>1586.8</v>
      </c>
      <c r="F149" s="130">
        <f>F150</f>
        <v>1502.7</v>
      </c>
    </row>
    <row r="150" spans="1:6" ht="12.75">
      <c r="A150" s="137" t="s">
        <v>452</v>
      </c>
      <c r="B150" s="138"/>
      <c r="C150" s="140" t="s">
        <v>340</v>
      </c>
      <c r="D150" s="130">
        <f>D151+D154+D157</f>
        <v>3212.2000000000003</v>
      </c>
      <c r="E150" s="130">
        <f>E151+E154+E157</f>
        <v>1586.8</v>
      </c>
      <c r="F150" s="130">
        <f>F151+F154+F157</f>
        <v>1502.7</v>
      </c>
    </row>
    <row r="151" spans="1:6" ht="38.25">
      <c r="A151" s="137" t="s">
        <v>453</v>
      </c>
      <c r="B151" s="138"/>
      <c r="C151" s="140" t="s">
        <v>454</v>
      </c>
      <c r="D151" s="130">
        <f aca="true" t="shared" si="27" ref="D151:F152">D152</f>
        <v>1609.99</v>
      </c>
      <c r="E151" s="130">
        <f t="shared" si="27"/>
        <v>1386.5</v>
      </c>
      <c r="F151" s="130">
        <f t="shared" si="27"/>
        <v>1302.4</v>
      </c>
    </row>
    <row r="152" spans="1:6" ht="51">
      <c r="A152" s="137" t="s">
        <v>426</v>
      </c>
      <c r="B152" s="138"/>
      <c r="C152" s="140" t="s">
        <v>556</v>
      </c>
      <c r="D152" s="130">
        <f t="shared" si="27"/>
        <v>1609.99</v>
      </c>
      <c r="E152" s="130">
        <f t="shared" si="27"/>
        <v>1386.5</v>
      </c>
      <c r="F152" s="130">
        <f t="shared" si="27"/>
        <v>1302.4</v>
      </c>
    </row>
    <row r="153" spans="1:6" ht="25.5">
      <c r="A153" s="137" t="s">
        <v>426</v>
      </c>
      <c r="B153" s="138" t="s">
        <v>105</v>
      </c>
      <c r="C153" s="140" t="s">
        <v>598</v>
      </c>
      <c r="D153" s="130">
        <f>'Прил.№5'!F280</f>
        <v>1609.99</v>
      </c>
      <c r="E153" s="130">
        <f>'Прил.№5'!G280</f>
        <v>1386.5</v>
      </c>
      <c r="F153" s="130">
        <f>'Прил.№5'!H280</f>
        <v>1302.4</v>
      </c>
    </row>
    <row r="154" spans="1:6" ht="12.75">
      <c r="A154" s="137" t="s">
        <v>455</v>
      </c>
      <c r="B154" s="138"/>
      <c r="C154" s="139" t="s">
        <v>398</v>
      </c>
      <c r="D154" s="130">
        <f aca="true" t="shared" si="28" ref="D154:F155">D155</f>
        <v>460.41</v>
      </c>
      <c r="E154" s="130">
        <f t="shared" si="28"/>
        <v>200.3</v>
      </c>
      <c r="F154" s="130">
        <f t="shared" si="28"/>
        <v>200.3</v>
      </c>
    </row>
    <row r="155" spans="1:6" ht="51">
      <c r="A155" s="137" t="s">
        <v>456</v>
      </c>
      <c r="B155" s="138"/>
      <c r="C155" s="140" t="s">
        <v>457</v>
      </c>
      <c r="D155" s="130">
        <f t="shared" si="28"/>
        <v>460.41</v>
      </c>
      <c r="E155" s="130">
        <f t="shared" si="28"/>
        <v>200.3</v>
      </c>
      <c r="F155" s="130">
        <f t="shared" si="28"/>
        <v>200.3</v>
      </c>
    </row>
    <row r="156" spans="1:6" ht="25.5">
      <c r="A156" s="174" t="s">
        <v>456</v>
      </c>
      <c r="B156" s="175" t="s">
        <v>105</v>
      </c>
      <c r="C156" s="139" t="s">
        <v>598</v>
      </c>
      <c r="D156" s="161">
        <f>'Прил.№5'!F283</f>
        <v>460.41</v>
      </c>
      <c r="E156" s="161">
        <f>'Прил.№5'!G283</f>
        <v>200.3</v>
      </c>
      <c r="F156" s="161">
        <f>'Прил.№5'!H283</f>
        <v>200.3</v>
      </c>
    </row>
    <row r="157" spans="1:6" ht="25.5">
      <c r="A157" s="137" t="s">
        <v>901</v>
      </c>
      <c r="B157" s="138"/>
      <c r="C157" s="139" t="s">
        <v>409</v>
      </c>
      <c r="D157" s="163">
        <f aca="true" t="shared" si="29" ref="D157:F158">D158</f>
        <v>1141.8000000000002</v>
      </c>
      <c r="E157" s="163">
        <f t="shared" si="29"/>
        <v>0</v>
      </c>
      <c r="F157" s="163">
        <f t="shared" si="29"/>
        <v>0</v>
      </c>
    </row>
    <row r="158" spans="1:6" ht="38.25">
      <c r="A158" s="137" t="s">
        <v>902</v>
      </c>
      <c r="B158" s="138"/>
      <c r="C158" s="140" t="s">
        <v>903</v>
      </c>
      <c r="D158" s="163">
        <f t="shared" si="29"/>
        <v>1141.8000000000002</v>
      </c>
      <c r="E158" s="163">
        <f t="shared" si="29"/>
        <v>0</v>
      </c>
      <c r="F158" s="163">
        <f t="shared" si="29"/>
        <v>0</v>
      </c>
    </row>
    <row r="159" spans="1:6" ht="25.5">
      <c r="A159" s="137" t="s">
        <v>902</v>
      </c>
      <c r="B159" s="138" t="s">
        <v>105</v>
      </c>
      <c r="C159" s="140" t="s">
        <v>598</v>
      </c>
      <c r="D159" s="163">
        <f>'Прил.№5'!F286</f>
        <v>1141.8000000000002</v>
      </c>
      <c r="E159" s="163">
        <f>'Прил.№5'!G286</f>
        <v>0</v>
      </c>
      <c r="F159" s="163">
        <f>'Прил.№5'!H286</f>
        <v>0</v>
      </c>
    </row>
    <row r="160" spans="1:6" ht="25.5">
      <c r="A160" s="176" t="s">
        <v>478</v>
      </c>
      <c r="B160" s="189"/>
      <c r="C160" s="177" t="s">
        <v>671</v>
      </c>
      <c r="D160" s="178">
        <f>D161+D166+D179+D187</f>
        <v>1305.2</v>
      </c>
      <c r="E160" s="178">
        <f>E161+E166+E179+E187</f>
        <v>430</v>
      </c>
      <c r="F160" s="178">
        <f>F161+F166+F179+F187</f>
        <v>498.9</v>
      </c>
    </row>
    <row r="161" spans="1:6" ht="12.75">
      <c r="A161" s="129" t="s">
        <v>268</v>
      </c>
      <c r="B161" s="185"/>
      <c r="C161" s="133" t="s">
        <v>672</v>
      </c>
      <c r="D161" s="130">
        <f>D162</f>
        <v>30</v>
      </c>
      <c r="E161" s="130">
        <f aca="true" t="shared" si="30" ref="E161:F164">E162</f>
        <v>20</v>
      </c>
      <c r="F161" s="130">
        <f t="shared" si="30"/>
        <v>30</v>
      </c>
    </row>
    <row r="162" spans="1:6" ht="25.5">
      <c r="A162" s="129" t="s">
        <v>269</v>
      </c>
      <c r="B162" s="185"/>
      <c r="C162" s="133" t="s">
        <v>673</v>
      </c>
      <c r="D162" s="130">
        <f>D163</f>
        <v>30</v>
      </c>
      <c r="E162" s="130">
        <f t="shared" si="30"/>
        <v>20</v>
      </c>
      <c r="F162" s="130">
        <f t="shared" si="30"/>
        <v>30</v>
      </c>
    </row>
    <row r="163" spans="1:6" ht="12.75">
      <c r="A163" s="129" t="s">
        <v>270</v>
      </c>
      <c r="B163" s="185"/>
      <c r="C163" s="133" t="s">
        <v>604</v>
      </c>
      <c r="D163" s="130">
        <f>D164</f>
        <v>30</v>
      </c>
      <c r="E163" s="130">
        <f t="shared" si="30"/>
        <v>20</v>
      </c>
      <c r="F163" s="130">
        <f t="shared" si="30"/>
        <v>30</v>
      </c>
    </row>
    <row r="164" spans="1:6" ht="38.25">
      <c r="A164" s="129" t="s">
        <v>271</v>
      </c>
      <c r="B164" s="185"/>
      <c r="C164" s="133" t="s">
        <v>674</v>
      </c>
      <c r="D164" s="130">
        <f>D165</f>
        <v>30</v>
      </c>
      <c r="E164" s="130">
        <f t="shared" si="30"/>
        <v>20</v>
      </c>
      <c r="F164" s="130">
        <f t="shared" si="30"/>
        <v>30</v>
      </c>
    </row>
    <row r="165" spans="1:6" ht="25.5">
      <c r="A165" s="129" t="s">
        <v>271</v>
      </c>
      <c r="B165" s="185" t="s">
        <v>105</v>
      </c>
      <c r="C165" s="133" t="s">
        <v>606</v>
      </c>
      <c r="D165" s="130">
        <f>'Прил.№5'!F397</f>
        <v>30</v>
      </c>
      <c r="E165" s="130">
        <f>'Прил.№5'!G397</f>
        <v>20</v>
      </c>
      <c r="F165" s="130">
        <f>'Прил.№5'!H397</f>
        <v>30</v>
      </c>
    </row>
    <row r="166" spans="1:6" ht="38.25">
      <c r="A166" s="129" t="s">
        <v>272</v>
      </c>
      <c r="B166" s="185"/>
      <c r="C166" s="133" t="s">
        <v>675</v>
      </c>
      <c r="D166" s="130">
        <f>D167+D171+D175</f>
        <v>170</v>
      </c>
      <c r="E166" s="130">
        <f>E167+E171+E175</f>
        <v>130</v>
      </c>
      <c r="F166" s="130">
        <f>F167+F171+F175</f>
        <v>170</v>
      </c>
    </row>
    <row r="167" spans="1:6" ht="25.5">
      <c r="A167" s="129" t="s">
        <v>273</v>
      </c>
      <c r="B167" s="185"/>
      <c r="C167" s="133" t="s">
        <v>676</v>
      </c>
      <c r="D167" s="130">
        <f>D168</f>
        <v>90</v>
      </c>
      <c r="E167" s="130">
        <f aca="true" t="shared" si="31" ref="E167:F169">E168</f>
        <v>70</v>
      </c>
      <c r="F167" s="130">
        <f t="shared" si="31"/>
        <v>90</v>
      </c>
    </row>
    <row r="168" spans="1:6" ht="12.75">
      <c r="A168" s="129" t="s">
        <v>200</v>
      </c>
      <c r="B168" s="185"/>
      <c r="C168" s="133" t="s">
        <v>604</v>
      </c>
      <c r="D168" s="130">
        <f>D169</f>
        <v>90</v>
      </c>
      <c r="E168" s="130">
        <f t="shared" si="31"/>
        <v>70</v>
      </c>
      <c r="F168" s="130">
        <f t="shared" si="31"/>
        <v>90</v>
      </c>
    </row>
    <row r="169" spans="1:6" ht="38.25">
      <c r="A169" s="129" t="s">
        <v>201</v>
      </c>
      <c r="B169" s="185"/>
      <c r="C169" s="133" t="s">
        <v>677</v>
      </c>
      <c r="D169" s="130">
        <f>D170</f>
        <v>90</v>
      </c>
      <c r="E169" s="130">
        <f t="shared" si="31"/>
        <v>70</v>
      </c>
      <c r="F169" s="130">
        <f t="shared" si="31"/>
        <v>90</v>
      </c>
    </row>
    <row r="170" spans="1:6" ht="25.5">
      <c r="A170" s="129" t="s">
        <v>201</v>
      </c>
      <c r="B170" s="185" t="s">
        <v>105</v>
      </c>
      <c r="C170" s="133" t="s">
        <v>606</v>
      </c>
      <c r="D170" s="130">
        <f>'Прил.№5'!F402</f>
        <v>90</v>
      </c>
      <c r="E170" s="130">
        <f>'Прил.№5'!G402</f>
        <v>70</v>
      </c>
      <c r="F170" s="130">
        <f>'Прил.№5'!H402</f>
        <v>90</v>
      </c>
    </row>
    <row r="171" spans="1:6" ht="25.5">
      <c r="A171" s="129" t="s">
        <v>202</v>
      </c>
      <c r="B171" s="185"/>
      <c r="C171" s="133" t="s">
        <v>678</v>
      </c>
      <c r="D171" s="130">
        <f>D172</f>
        <v>40</v>
      </c>
      <c r="E171" s="130">
        <f aca="true" t="shared" si="32" ref="E171:F173">E172</f>
        <v>30</v>
      </c>
      <c r="F171" s="130">
        <f t="shared" si="32"/>
        <v>40</v>
      </c>
    </row>
    <row r="172" spans="1:6" ht="12.75">
      <c r="A172" s="129" t="s">
        <v>203</v>
      </c>
      <c r="B172" s="185"/>
      <c r="C172" s="133" t="s">
        <v>604</v>
      </c>
      <c r="D172" s="130">
        <f>D173</f>
        <v>40</v>
      </c>
      <c r="E172" s="130">
        <f t="shared" si="32"/>
        <v>30</v>
      </c>
      <c r="F172" s="130">
        <f t="shared" si="32"/>
        <v>40</v>
      </c>
    </row>
    <row r="173" spans="1:6" ht="12.75">
      <c r="A173" s="129" t="s">
        <v>204</v>
      </c>
      <c r="B173" s="185"/>
      <c r="C173" s="133" t="s">
        <v>679</v>
      </c>
      <c r="D173" s="130">
        <f>D174</f>
        <v>40</v>
      </c>
      <c r="E173" s="130">
        <f t="shared" si="32"/>
        <v>30</v>
      </c>
      <c r="F173" s="130">
        <f t="shared" si="32"/>
        <v>40</v>
      </c>
    </row>
    <row r="174" spans="1:6" ht="25.5">
      <c r="A174" s="129" t="s">
        <v>204</v>
      </c>
      <c r="B174" s="185" t="s">
        <v>105</v>
      </c>
      <c r="C174" s="133" t="s">
        <v>606</v>
      </c>
      <c r="D174" s="130">
        <f>'Прил.№5'!F406</f>
        <v>40</v>
      </c>
      <c r="E174" s="130">
        <f>'Прил.№5'!G406</f>
        <v>30</v>
      </c>
      <c r="F174" s="130">
        <f>'Прил.№5'!H406</f>
        <v>40</v>
      </c>
    </row>
    <row r="175" spans="1:6" ht="25.5">
      <c r="A175" s="129" t="s">
        <v>380</v>
      </c>
      <c r="B175" s="185"/>
      <c r="C175" s="133" t="s">
        <v>680</v>
      </c>
      <c r="D175" s="130">
        <f>D176</f>
        <v>40</v>
      </c>
      <c r="E175" s="130">
        <f aca="true" t="shared" si="33" ref="E175:F177">E176</f>
        <v>30</v>
      </c>
      <c r="F175" s="130">
        <f t="shared" si="33"/>
        <v>40</v>
      </c>
    </row>
    <row r="176" spans="1:6" ht="12.75">
      <c r="A176" s="129" t="s">
        <v>350</v>
      </c>
      <c r="B176" s="185"/>
      <c r="C176" s="133" t="s">
        <v>604</v>
      </c>
      <c r="D176" s="130">
        <f>D177</f>
        <v>40</v>
      </c>
      <c r="E176" s="130">
        <f t="shared" si="33"/>
        <v>30</v>
      </c>
      <c r="F176" s="130">
        <f t="shared" si="33"/>
        <v>40</v>
      </c>
    </row>
    <row r="177" spans="1:6" ht="25.5">
      <c r="A177" s="129" t="s">
        <v>351</v>
      </c>
      <c r="B177" s="185"/>
      <c r="C177" s="133" t="s">
        <v>681</v>
      </c>
      <c r="D177" s="130">
        <f>D178</f>
        <v>40</v>
      </c>
      <c r="E177" s="130">
        <f t="shared" si="33"/>
        <v>30</v>
      </c>
      <c r="F177" s="130">
        <f t="shared" si="33"/>
        <v>40</v>
      </c>
    </row>
    <row r="178" spans="1:6" ht="25.5">
      <c r="A178" s="129" t="s">
        <v>351</v>
      </c>
      <c r="B178" s="185" t="s">
        <v>105</v>
      </c>
      <c r="C178" s="133" t="s">
        <v>606</v>
      </c>
      <c r="D178" s="130">
        <f>'Прил.№5'!F413</f>
        <v>40</v>
      </c>
      <c r="E178" s="130">
        <f>'Прил.№5'!G413</f>
        <v>30</v>
      </c>
      <c r="F178" s="130">
        <f>'Прил.№5'!H413</f>
        <v>40</v>
      </c>
    </row>
    <row r="179" spans="1:6" ht="12.75">
      <c r="A179" s="129" t="s">
        <v>479</v>
      </c>
      <c r="B179" s="185"/>
      <c r="C179" s="133" t="s">
        <v>682</v>
      </c>
      <c r="D179" s="130">
        <f>D180</f>
        <v>1075.2</v>
      </c>
      <c r="E179" s="130">
        <f aca="true" t="shared" si="34" ref="E179:F182">E180</f>
        <v>250</v>
      </c>
      <c r="F179" s="130">
        <f t="shared" si="34"/>
        <v>268.9</v>
      </c>
    </row>
    <row r="180" spans="1:6" ht="12.75">
      <c r="A180" s="129" t="s">
        <v>480</v>
      </c>
      <c r="B180" s="185"/>
      <c r="C180" s="133" t="s">
        <v>683</v>
      </c>
      <c r="D180" s="130">
        <f>D181+D184</f>
        <v>1075.2</v>
      </c>
      <c r="E180" s="130">
        <f>E181+E184</f>
        <v>250</v>
      </c>
      <c r="F180" s="130">
        <f>F181+F184</f>
        <v>268.9</v>
      </c>
    </row>
    <row r="181" spans="1:6" ht="38.25">
      <c r="A181" s="129" t="s">
        <v>481</v>
      </c>
      <c r="B181" s="185"/>
      <c r="C181" s="133" t="s">
        <v>684</v>
      </c>
      <c r="D181" s="130">
        <f>D182</f>
        <v>1075.2</v>
      </c>
      <c r="E181" s="130">
        <f t="shared" si="34"/>
        <v>250</v>
      </c>
      <c r="F181" s="130">
        <f t="shared" si="34"/>
        <v>268.9</v>
      </c>
    </row>
    <row r="182" spans="1:6" ht="25.5">
      <c r="A182" s="129" t="s">
        <v>911</v>
      </c>
      <c r="B182" s="185"/>
      <c r="C182" s="133" t="s">
        <v>685</v>
      </c>
      <c r="D182" s="130">
        <f>D183</f>
        <v>1075.2</v>
      </c>
      <c r="E182" s="130">
        <f t="shared" si="34"/>
        <v>250</v>
      </c>
      <c r="F182" s="130">
        <f t="shared" si="34"/>
        <v>268.9</v>
      </c>
    </row>
    <row r="183" spans="1:6" ht="12.75">
      <c r="A183" s="129" t="s">
        <v>911</v>
      </c>
      <c r="B183" s="185" t="s">
        <v>178</v>
      </c>
      <c r="C183" s="133" t="s">
        <v>616</v>
      </c>
      <c r="D183" s="130">
        <f>'Прил.№5'!F184</f>
        <v>1075.2</v>
      </c>
      <c r="E183" s="130">
        <f>'Прил.№5'!G184</f>
        <v>250</v>
      </c>
      <c r="F183" s="130">
        <f>'Прил.№5'!H184</f>
        <v>268.9</v>
      </c>
    </row>
    <row r="184" spans="1:6" ht="51">
      <c r="A184" s="137" t="s">
        <v>908</v>
      </c>
      <c r="B184" s="138"/>
      <c r="C184" s="139" t="s">
        <v>140</v>
      </c>
      <c r="D184" s="130">
        <f aca="true" t="shared" si="35" ref="D184:F185">D185</f>
        <v>0</v>
      </c>
      <c r="E184" s="130">
        <f t="shared" si="35"/>
        <v>0</v>
      </c>
      <c r="F184" s="130">
        <f t="shared" si="35"/>
        <v>0</v>
      </c>
    </row>
    <row r="185" spans="1:6" ht="25.5">
      <c r="A185" s="137" t="s">
        <v>909</v>
      </c>
      <c r="B185" s="138"/>
      <c r="C185" s="139" t="s">
        <v>910</v>
      </c>
      <c r="D185" s="130">
        <f t="shared" si="35"/>
        <v>0</v>
      </c>
      <c r="E185" s="130">
        <f t="shared" si="35"/>
        <v>0</v>
      </c>
      <c r="F185" s="130">
        <f t="shared" si="35"/>
        <v>0</v>
      </c>
    </row>
    <row r="186" spans="1:6" ht="12.75">
      <c r="A186" s="137" t="s">
        <v>909</v>
      </c>
      <c r="B186" s="138" t="s">
        <v>178</v>
      </c>
      <c r="C186" s="139" t="s">
        <v>183</v>
      </c>
      <c r="D186" s="130">
        <f>'Прил.№5'!F187</f>
        <v>0</v>
      </c>
      <c r="E186" s="130">
        <f>'Прил.№5'!G187</f>
        <v>0</v>
      </c>
      <c r="F186" s="130">
        <f>'Прил.№5'!H187</f>
        <v>0</v>
      </c>
    </row>
    <row r="187" spans="1:6" ht="12.75">
      <c r="A187" s="129" t="s">
        <v>324</v>
      </c>
      <c r="B187" s="185"/>
      <c r="C187" s="133" t="s">
        <v>686</v>
      </c>
      <c r="D187" s="130">
        <f>D188+D192</f>
        <v>30</v>
      </c>
      <c r="E187" s="130">
        <f>E188+E192</f>
        <v>30</v>
      </c>
      <c r="F187" s="130">
        <f>F188+F192</f>
        <v>30</v>
      </c>
    </row>
    <row r="188" spans="1:6" ht="25.5">
      <c r="A188" s="129" t="s">
        <v>325</v>
      </c>
      <c r="B188" s="185"/>
      <c r="C188" s="133" t="s">
        <v>687</v>
      </c>
      <c r="D188" s="130">
        <f>D189</f>
        <v>15</v>
      </c>
      <c r="E188" s="130">
        <f aca="true" t="shared" si="36" ref="E188:F190">E189</f>
        <v>15</v>
      </c>
      <c r="F188" s="130">
        <f t="shared" si="36"/>
        <v>15</v>
      </c>
    </row>
    <row r="189" spans="1:6" ht="12.75">
      <c r="A189" s="129" t="s">
        <v>326</v>
      </c>
      <c r="B189" s="185"/>
      <c r="C189" s="133" t="s">
        <v>670</v>
      </c>
      <c r="D189" s="130">
        <f>D190</f>
        <v>15</v>
      </c>
      <c r="E189" s="130">
        <f t="shared" si="36"/>
        <v>15</v>
      </c>
      <c r="F189" s="130">
        <f t="shared" si="36"/>
        <v>15</v>
      </c>
    </row>
    <row r="190" spans="1:6" ht="12.75">
      <c r="A190" s="129" t="s">
        <v>327</v>
      </c>
      <c r="B190" s="185"/>
      <c r="C190" s="133" t="s">
        <v>688</v>
      </c>
      <c r="D190" s="130">
        <f>D191</f>
        <v>15</v>
      </c>
      <c r="E190" s="130">
        <f t="shared" si="36"/>
        <v>15</v>
      </c>
      <c r="F190" s="130">
        <f t="shared" si="36"/>
        <v>15</v>
      </c>
    </row>
    <row r="191" spans="1:6" ht="25.5">
      <c r="A191" s="129" t="s">
        <v>327</v>
      </c>
      <c r="B191" s="185" t="s">
        <v>105</v>
      </c>
      <c r="C191" s="133" t="s">
        <v>606</v>
      </c>
      <c r="D191" s="130">
        <f>'Прил.№5'!F366</f>
        <v>15</v>
      </c>
      <c r="E191" s="130">
        <f>'Прил.№5'!G366</f>
        <v>15</v>
      </c>
      <c r="F191" s="130">
        <f>'Прил.№5'!H366</f>
        <v>15</v>
      </c>
    </row>
    <row r="192" spans="1:6" ht="25.5">
      <c r="A192" s="129" t="s">
        <v>261</v>
      </c>
      <c r="B192" s="185"/>
      <c r="C192" s="133" t="s">
        <v>689</v>
      </c>
      <c r="D192" s="130">
        <f>D193</f>
        <v>15</v>
      </c>
      <c r="E192" s="130">
        <f aca="true" t="shared" si="37" ref="E192:F194">E193</f>
        <v>15</v>
      </c>
      <c r="F192" s="130">
        <f t="shared" si="37"/>
        <v>15</v>
      </c>
    </row>
    <row r="193" spans="1:6" ht="12.75">
      <c r="A193" s="129" t="s">
        <v>262</v>
      </c>
      <c r="B193" s="185"/>
      <c r="C193" s="133" t="s">
        <v>604</v>
      </c>
      <c r="D193" s="130">
        <f>D194</f>
        <v>15</v>
      </c>
      <c r="E193" s="130">
        <f t="shared" si="37"/>
        <v>15</v>
      </c>
      <c r="F193" s="130">
        <f t="shared" si="37"/>
        <v>15</v>
      </c>
    </row>
    <row r="194" spans="1:6" ht="12.75">
      <c r="A194" s="129" t="s">
        <v>599</v>
      </c>
      <c r="B194" s="185"/>
      <c r="C194" s="133" t="s">
        <v>690</v>
      </c>
      <c r="D194" s="130">
        <f>D195</f>
        <v>15</v>
      </c>
      <c r="E194" s="130">
        <f t="shared" si="37"/>
        <v>15</v>
      </c>
      <c r="F194" s="130">
        <f t="shared" si="37"/>
        <v>15</v>
      </c>
    </row>
    <row r="195" spans="1:6" ht="25.5">
      <c r="A195" s="129" t="s">
        <v>599</v>
      </c>
      <c r="B195" s="185" t="s">
        <v>105</v>
      </c>
      <c r="C195" s="133" t="s">
        <v>606</v>
      </c>
      <c r="D195" s="130">
        <f>'Прил.№5'!F373</f>
        <v>15</v>
      </c>
      <c r="E195" s="130">
        <f>'Прил.№5'!G373</f>
        <v>15</v>
      </c>
      <c r="F195" s="130">
        <f>'Прил.№5'!H373</f>
        <v>15</v>
      </c>
    </row>
    <row r="196" spans="1:6" ht="25.5">
      <c r="A196" s="127" t="s">
        <v>501</v>
      </c>
      <c r="B196" s="188"/>
      <c r="C196" s="132" t="s">
        <v>836</v>
      </c>
      <c r="D196" s="128">
        <f>D197+D205</f>
        <v>5394.1</v>
      </c>
      <c r="E196" s="128">
        <f>E197+E205</f>
        <v>8823.400000000001</v>
      </c>
      <c r="F196" s="128">
        <f>F197+F205</f>
        <v>4822.5</v>
      </c>
    </row>
    <row r="197" spans="1:6" ht="25.5">
      <c r="A197" s="129" t="s">
        <v>502</v>
      </c>
      <c r="B197" s="185"/>
      <c r="C197" s="133" t="s">
        <v>691</v>
      </c>
      <c r="D197" s="130">
        <f>D198</f>
        <v>5144.1</v>
      </c>
      <c r="E197" s="130">
        <f aca="true" t="shared" si="38" ref="E197:F200">E198</f>
        <v>8573.400000000001</v>
      </c>
      <c r="F197" s="130">
        <f t="shared" si="38"/>
        <v>4572.5</v>
      </c>
    </row>
    <row r="198" spans="1:6" ht="38.25">
      <c r="A198" s="129" t="s">
        <v>503</v>
      </c>
      <c r="B198" s="185"/>
      <c r="C198" s="133" t="s">
        <v>692</v>
      </c>
      <c r="D198" s="130">
        <f>D199+D202</f>
        <v>5144.1</v>
      </c>
      <c r="E198" s="130">
        <f>E199+E202</f>
        <v>8573.400000000001</v>
      </c>
      <c r="F198" s="130">
        <f>F199+F202</f>
        <v>4572.5</v>
      </c>
    </row>
    <row r="199" spans="1:6" ht="51">
      <c r="A199" s="129" t="s">
        <v>139</v>
      </c>
      <c r="B199" s="185"/>
      <c r="C199" s="133" t="s">
        <v>693</v>
      </c>
      <c r="D199" s="130">
        <f>D200</f>
        <v>1714.7</v>
      </c>
      <c r="E199" s="130">
        <f t="shared" si="38"/>
        <v>2857.8</v>
      </c>
      <c r="F199" s="130">
        <f t="shared" si="38"/>
        <v>1714.7</v>
      </c>
    </row>
    <row r="200" spans="1:6" ht="51">
      <c r="A200" s="129" t="s">
        <v>141</v>
      </c>
      <c r="B200" s="185"/>
      <c r="C200" s="133" t="s">
        <v>694</v>
      </c>
      <c r="D200" s="130">
        <f>D201</f>
        <v>1714.7</v>
      </c>
      <c r="E200" s="130">
        <f t="shared" si="38"/>
        <v>2857.8</v>
      </c>
      <c r="F200" s="130">
        <f t="shared" si="38"/>
        <v>1714.7</v>
      </c>
    </row>
    <row r="201" spans="1:6" ht="25.5">
      <c r="A201" s="129" t="s">
        <v>141</v>
      </c>
      <c r="B201" s="185" t="s">
        <v>345</v>
      </c>
      <c r="C201" s="133" t="s">
        <v>695</v>
      </c>
      <c r="D201" s="130">
        <f>'Прил.№5'!F213</f>
        <v>1714.7</v>
      </c>
      <c r="E201" s="130">
        <f>'Прил.№5'!G213</f>
        <v>2857.8</v>
      </c>
      <c r="F201" s="130">
        <f>'Прил.№5'!H213</f>
        <v>1714.7</v>
      </c>
    </row>
    <row r="202" spans="1:6" ht="25.5">
      <c r="A202" s="137" t="s">
        <v>843</v>
      </c>
      <c r="B202" s="138"/>
      <c r="C202" s="139" t="s">
        <v>409</v>
      </c>
      <c r="D202" s="130">
        <f aca="true" t="shared" si="39" ref="D202:F203">D203</f>
        <v>3429.4</v>
      </c>
      <c r="E202" s="130">
        <f t="shared" si="39"/>
        <v>5715.6</v>
      </c>
      <c r="F202" s="130">
        <f t="shared" si="39"/>
        <v>2857.8</v>
      </c>
    </row>
    <row r="203" spans="1:6" ht="51">
      <c r="A203" s="137" t="s">
        <v>841</v>
      </c>
      <c r="B203" s="138"/>
      <c r="C203" s="139" t="s">
        <v>842</v>
      </c>
      <c r="D203" s="130">
        <f t="shared" si="39"/>
        <v>3429.4</v>
      </c>
      <c r="E203" s="130">
        <f t="shared" si="39"/>
        <v>5715.6</v>
      </c>
      <c r="F203" s="130">
        <f t="shared" si="39"/>
        <v>2857.8</v>
      </c>
    </row>
    <row r="204" spans="1:6" ht="25.5">
      <c r="A204" s="137" t="s">
        <v>841</v>
      </c>
      <c r="B204" s="138" t="s">
        <v>345</v>
      </c>
      <c r="C204" s="139" t="s">
        <v>388</v>
      </c>
      <c r="D204" s="130">
        <f>'Прил.№5'!F216</f>
        <v>3429.4</v>
      </c>
      <c r="E204" s="130">
        <f>'Прил.№5'!G216</f>
        <v>5715.6</v>
      </c>
      <c r="F204" s="130">
        <f>'Прил.№5'!H216</f>
        <v>2857.8</v>
      </c>
    </row>
    <row r="205" spans="1:6" ht="25.5">
      <c r="A205" s="129" t="s">
        <v>489</v>
      </c>
      <c r="B205" s="185"/>
      <c r="C205" s="133" t="s">
        <v>696</v>
      </c>
      <c r="D205" s="130">
        <f>D206+D210</f>
        <v>250</v>
      </c>
      <c r="E205" s="130">
        <f>E206+E210</f>
        <v>250</v>
      </c>
      <c r="F205" s="130">
        <f>F206+F210</f>
        <v>250</v>
      </c>
    </row>
    <row r="206" spans="1:6" ht="38.25">
      <c r="A206" s="129" t="s">
        <v>490</v>
      </c>
      <c r="B206" s="185"/>
      <c r="C206" s="133" t="s">
        <v>697</v>
      </c>
      <c r="D206" s="130">
        <f>D207</f>
        <v>150</v>
      </c>
      <c r="E206" s="130">
        <f aca="true" t="shared" si="40" ref="E206:F208">E207</f>
        <v>150</v>
      </c>
      <c r="F206" s="130">
        <f t="shared" si="40"/>
        <v>150</v>
      </c>
    </row>
    <row r="207" spans="1:6" ht="12.75">
      <c r="A207" s="129" t="s">
        <v>491</v>
      </c>
      <c r="B207" s="185"/>
      <c r="C207" s="133" t="s">
        <v>604</v>
      </c>
      <c r="D207" s="130">
        <f>D208</f>
        <v>150</v>
      </c>
      <c r="E207" s="130">
        <f t="shared" si="40"/>
        <v>150</v>
      </c>
      <c r="F207" s="130">
        <f t="shared" si="40"/>
        <v>150</v>
      </c>
    </row>
    <row r="208" spans="1:6" ht="25.5">
      <c r="A208" s="129" t="s">
        <v>492</v>
      </c>
      <c r="B208" s="185"/>
      <c r="C208" s="133" t="s">
        <v>698</v>
      </c>
      <c r="D208" s="130">
        <f>D209</f>
        <v>150</v>
      </c>
      <c r="E208" s="130">
        <f t="shared" si="40"/>
        <v>150</v>
      </c>
      <c r="F208" s="130">
        <f t="shared" si="40"/>
        <v>150</v>
      </c>
    </row>
    <row r="209" spans="1:6" ht="25.5">
      <c r="A209" s="129" t="s">
        <v>492</v>
      </c>
      <c r="B209" s="185" t="s">
        <v>105</v>
      </c>
      <c r="C209" s="133" t="s">
        <v>606</v>
      </c>
      <c r="D209" s="130">
        <f>'Прил.№5'!F519</f>
        <v>150</v>
      </c>
      <c r="E209" s="130">
        <f>'Прил.№5'!G519</f>
        <v>150</v>
      </c>
      <c r="F209" s="130">
        <f>'Прил.№5'!H519</f>
        <v>150</v>
      </c>
    </row>
    <row r="210" spans="1:6" ht="38.25">
      <c r="A210" s="129" t="s">
        <v>493</v>
      </c>
      <c r="B210" s="185"/>
      <c r="C210" s="133" t="s">
        <v>699</v>
      </c>
      <c r="D210" s="130">
        <f>D211</f>
        <v>100</v>
      </c>
      <c r="E210" s="130">
        <f aca="true" t="shared" si="41" ref="E210:F212">E211</f>
        <v>100</v>
      </c>
      <c r="F210" s="130">
        <f t="shared" si="41"/>
        <v>100</v>
      </c>
    </row>
    <row r="211" spans="1:6" ht="12.75">
      <c r="A211" s="129" t="s">
        <v>495</v>
      </c>
      <c r="B211" s="185"/>
      <c r="C211" s="133" t="s">
        <v>604</v>
      </c>
      <c r="D211" s="130">
        <f>D212</f>
        <v>100</v>
      </c>
      <c r="E211" s="130">
        <f t="shared" si="41"/>
        <v>100</v>
      </c>
      <c r="F211" s="130">
        <f t="shared" si="41"/>
        <v>100</v>
      </c>
    </row>
    <row r="212" spans="1:6" ht="51">
      <c r="A212" s="129" t="s">
        <v>494</v>
      </c>
      <c r="B212" s="185"/>
      <c r="C212" s="133" t="s">
        <v>700</v>
      </c>
      <c r="D212" s="130">
        <f>D213</f>
        <v>100</v>
      </c>
      <c r="E212" s="130">
        <f t="shared" si="41"/>
        <v>100</v>
      </c>
      <c r="F212" s="130">
        <f t="shared" si="41"/>
        <v>100</v>
      </c>
    </row>
    <row r="213" spans="1:6" ht="25.5">
      <c r="A213" s="129" t="s">
        <v>494</v>
      </c>
      <c r="B213" s="185" t="s">
        <v>105</v>
      </c>
      <c r="C213" s="133" t="s">
        <v>606</v>
      </c>
      <c r="D213" s="130">
        <f>'Прил.№5'!F523</f>
        <v>100</v>
      </c>
      <c r="E213" s="130">
        <f>'Прил.№5'!G523</f>
        <v>100</v>
      </c>
      <c r="F213" s="130">
        <f>'Прил.№5'!H523</f>
        <v>100</v>
      </c>
    </row>
    <row r="214" spans="1:6" ht="25.5">
      <c r="A214" s="127" t="s">
        <v>234</v>
      </c>
      <c r="B214" s="188"/>
      <c r="C214" s="132" t="s">
        <v>835</v>
      </c>
      <c r="D214" s="128">
        <f>D215+D220</f>
        <v>4060.4</v>
      </c>
      <c r="E214" s="128">
        <f>E215+E220</f>
        <v>3804.1</v>
      </c>
      <c r="F214" s="128">
        <f>F215+F220</f>
        <v>3754.1</v>
      </c>
    </row>
    <row r="215" spans="1:6" ht="12.75">
      <c r="A215" s="129" t="s">
        <v>239</v>
      </c>
      <c r="B215" s="185"/>
      <c r="C215" s="133" t="s">
        <v>701</v>
      </c>
      <c r="D215" s="130">
        <f>D216</f>
        <v>640</v>
      </c>
      <c r="E215" s="130">
        <f aca="true" t="shared" si="42" ref="E215:F218">E216</f>
        <v>600</v>
      </c>
      <c r="F215" s="130">
        <f t="shared" si="42"/>
        <v>600</v>
      </c>
    </row>
    <row r="216" spans="1:6" ht="25.5">
      <c r="A216" s="129" t="s">
        <v>240</v>
      </c>
      <c r="B216" s="185"/>
      <c r="C216" s="133" t="s">
        <v>702</v>
      </c>
      <c r="D216" s="130">
        <f>D217</f>
        <v>640</v>
      </c>
      <c r="E216" s="130">
        <f t="shared" si="42"/>
        <v>600</v>
      </c>
      <c r="F216" s="130">
        <f t="shared" si="42"/>
        <v>600</v>
      </c>
    </row>
    <row r="217" spans="1:6" ht="12.75">
      <c r="A217" s="129" t="s">
        <v>241</v>
      </c>
      <c r="B217" s="185"/>
      <c r="C217" s="133" t="s">
        <v>604</v>
      </c>
      <c r="D217" s="130">
        <f>D218</f>
        <v>640</v>
      </c>
      <c r="E217" s="130">
        <f t="shared" si="42"/>
        <v>600</v>
      </c>
      <c r="F217" s="130">
        <f t="shared" si="42"/>
        <v>600</v>
      </c>
    </row>
    <row r="218" spans="1:6" ht="25.5">
      <c r="A218" s="129" t="s">
        <v>242</v>
      </c>
      <c r="B218" s="185"/>
      <c r="C218" s="133" t="s">
        <v>703</v>
      </c>
      <c r="D218" s="130">
        <f>D219</f>
        <v>640</v>
      </c>
      <c r="E218" s="130">
        <f t="shared" si="42"/>
        <v>600</v>
      </c>
      <c r="F218" s="130">
        <f t="shared" si="42"/>
        <v>600</v>
      </c>
    </row>
    <row r="219" spans="1:6" ht="25.5">
      <c r="A219" s="129" t="s">
        <v>242</v>
      </c>
      <c r="B219" s="185" t="s">
        <v>105</v>
      </c>
      <c r="C219" s="133" t="s">
        <v>606</v>
      </c>
      <c r="D219" s="130">
        <f>'Прил.№5'!F552</f>
        <v>640</v>
      </c>
      <c r="E219" s="130">
        <f>'Прил.№5'!G552</f>
        <v>600</v>
      </c>
      <c r="F219" s="130">
        <f>'Прил.№5'!H552</f>
        <v>600</v>
      </c>
    </row>
    <row r="220" spans="1:6" ht="25.5">
      <c r="A220" s="129" t="s">
        <v>235</v>
      </c>
      <c r="B220" s="185"/>
      <c r="C220" s="133" t="s">
        <v>704</v>
      </c>
      <c r="D220" s="130">
        <f>D221</f>
        <v>3420.4</v>
      </c>
      <c r="E220" s="130">
        <f>E221</f>
        <v>3204.1</v>
      </c>
      <c r="F220" s="130">
        <f>F221</f>
        <v>3154.1</v>
      </c>
    </row>
    <row r="221" spans="1:6" ht="25.5">
      <c r="A221" s="129" t="s">
        <v>236</v>
      </c>
      <c r="B221" s="185"/>
      <c r="C221" s="133" t="s">
        <v>705</v>
      </c>
      <c r="D221" s="130">
        <f>D227+D222</f>
        <v>3420.4</v>
      </c>
      <c r="E221" s="130">
        <f>E227+E222</f>
        <v>3204.1</v>
      </c>
      <c r="F221" s="130">
        <f>F227+F222</f>
        <v>3154.1</v>
      </c>
    </row>
    <row r="222" spans="1:6" ht="25.5">
      <c r="A222" s="137" t="s">
        <v>915</v>
      </c>
      <c r="B222" s="138"/>
      <c r="C222" s="139" t="s">
        <v>409</v>
      </c>
      <c r="D222" s="130">
        <f>D223+D225</f>
        <v>260.3</v>
      </c>
      <c r="E222" s="130">
        <f>E223+E225</f>
        <v>0</v>
      </c>
      <c r="F222" s="130">
        <f>F223+F225</f>
        <v>0</v>
      </c>
    </row>
    <row r="223" spans="1:6" ht="25.5">
      <c r="A223" s="137" t="s">
        <v>916</v>
      </c>
      <c r="B223" s="138"/>
      <c r="C223" s="151" t="s">
        <v>913</v>
      </c>
      <c r="D223" s="130">
        <f>D224</f>
        <v>225.3</v>
      </c>
      <c r="E223" s="130">
        <f>E224</f>
        <v>0</v>
      </c>
      <c r="F223" s="130">
        <f>F224</f>
        <v>0</v>
      </c>
    </row>
    <row r="224" spans="1:6" ht="25.5">
      <c r="A224" s="137" t="s">
        <v>916</v>
      </c>
      <c r="B224" s="138" t="s">
        <v>151</v>
      </c>
      <c r="C224" s="140" t="s">
        <v>508</v>
      </c>
      <c r="D224" s="130">
        <f>'Прил.№5'!F543</f>
        <v>225.3</v>
      </c>
      <c r="E224" s="130">
        <f>'Прил.№5'!G543</f>
        <v>0</v>
      </c>
      <c r="F224" s="130">
        <f>'Прил.№5'!H543</f>
        <v>0</v>
      </c>
    </row>
    <row r="225" spans="1:6" ht="25.5">
      <c r="A225" s="137" t="s">
        <v>951</v>
      </c>
      <c r="B225" s="138"/>
      <c r="C225" s="139" t="s">
        <v>948</v>
      </c>
      <c r="D225" s="130">
        <f>D226</f>
        <v>35</v>
      </c>
      <c r="E225" s="130">
        <f>E226</f>
        <v>0</v>
      </c>
      <c r="F225" s="130">
        <f>F226</f>
        <v>0</v>
      </c>
    </row>
    <row r="226" spans="1:6" ht="25.5">
      <c r="A226" s="137" t="s">
        <v>951</v>
      </c>
      <c r="B226" s="138" t="s">
        <v>151</v>
      </c>
      <c r="C226" s="140" t="s">
        <v>508</v>
      </c>
      <c r="D226" s="130">
        <f>'Прил.№5'!F545</f>
        <v>35</v>
      </c>
      <c r="E226" s="130">
        <f>'Прил.№5'!G545</f>
        <v>0</v>
      </c>
      <c r="F226" s="130">
        <f>'Прил.№5'!H545</f>
        <v>0</v>
      </c>
    </row>
    <row r="227" spans="1:6" ht="12.75">
      <c r="A227" s="129" t="s">
        <v>237</v>
      </c>
      <c r="B227" s="185"/>
      <c r="C227" s="133" t="s">
        <v>604</v>
      </c>
      <c r="D227" s="130">
        <f>D228+D230</f>
        <v>3160.1</v>
      </c>
      <c r="E227" s="130">
        <f>E228+E230</f>
        <v>3204.1</v>
      </c>
      <c r="F227" s="130">
        <f>F228+F230</f>
        <v>3154.1</v>
      </c>
    </row>
    <row r="228" spans="1:6" ht="25.5">
      <c r="A228" s="129" t="s">
        <v>238</v>
      </c>
      <c r="B228" s="185"/>
      <c r="C228" s="133" t="s">
        <v>706</v>
      </c>
      <c r="D228" s="130">
        <f>D229</f>
        <v>3138.1</v>
      </c>
      <c r="E228" s="130">
        <f>E229</f>
        <v>3204.1</v>
      </c>
      <c r="F228" s="130">
        <f>F229</f>
        <v>3154.1</v>
      </c>
    </row>
    <row r="229" spans="1:6" ht="25.5">
      <c r="A229" s="129" t="s">
        <v>238</v>
      </c>
      <c r="B229" s="185" t="s">
        <v>151</v>
      </c>
      <c r="C229" s="133" t="s">
        <v>621</v>
      </c>
      <c r="D229" s="130">
        <f>'Прил.№5'!F537</f>
        <v>3138.1</v>
      </c>
      <c r="E229" s="130">
        <f>'Прил.№5'!G537</f>
        <v>3204.1</v>
      </c>
      <c r="F229" s="130">
        <f>'Прил.№5'!H537</f>
        <v>3154.1</v>
      </c>
    </row>
    <row r="230" spans="1:6" ht="38.25">
      <c r="A230" s="137" t="s">
        <v>922</v>
      </c>
      <c r="B230" s="138"/>
      <c r="C230" s="140" t="s">
        <v>454</v>
      </c>
      <c r="D230" s="130">
        <f aca="true" t="shared" si="43" ref="D230:F231">D231</f>
        <v>22</v>
      </c>
      <c r="E230" s="130">
        <f t="shared" si="43"/>
        <v>0</v>
      </c>
      <c r="F230" s="130">
        <f t="shared" si="43"/>
        <v>0</v>
      </c>
    </row>
    <row r="231" spans="1:6" ht="38.25">
      <c r="A231" s="137" t="s">
        <v>923</v>
      </c>
      <c r="B231" s="138"/>
      <c r="C231" s="151" t="s">
        <v>921</v>
      </c>
      <c r="D231" s="130">
        <f t="shared" si="43"/>
        <v>22</v>
      </c>
      <c r="E231" s="130">
        <f t="shared" si="43"/>
        <v>0</v>
      </c>
      <c r="F231" s="130">
        <f t="shared" si="43"/>
        <v>0</v>
      </c>
    </row>
    <row r="232" spans="1:6" ht="25.5">
      <c r="A232" s="137" t="s">
        <v>923</v>
      </c>
      <c r="B232" s="138" t="s">
        <v>151</v>
      </c>
      <c r="C232" s="140" t="s">
        <v>508</v>
      </c>
      <c r="D232" s="130">
        <f>'Прил.№5'!F540</f>
        <v>22</v>
      </c>
      <c r="E232" s="130">
        <f>'Прил.№5'!G540</f>
        <v>0</v>
      </c>
      <c r="F232" s="130">
        <f>'Прил.№5'!H540</f>
        <v>0</v>
      </c>
    </row>
    <row r="233" spans="1:6" ht="38.25">
      <c r="A233" s="127" t="s">
        <v>310</v>
      </c>
      <c r="B233" s="188"/>
      <c r="C233" s="132" t="s">
        <v>707</v>
      </c>
      <c r="D233" s="128">
        <f>D234+D253</f>
        <v>515</v>
      </c>
      <c r="E233" s="128">
        <f>E234+E253</f>
        <v>367</v>
      </c>
      <c r="F233" s="128">
        <f>F234+F253</f>
        <v>367</v>
      </c>
    </row>
    <row r="234" spans="1:6" ht="12.75">
      <c r="A234" s="129" t="s">
        <v>311</v>
      </c>
      <c r="B234" s="185"/>
      <c r="C234" s="133" t="s">
        <v>708</v>
      </c>
      <c r="D234" s="130">
        <f>D235+D243</f>
        <v>425</v>
      </c>
      <c r="E234" s="130">
        <f>E235+E243</f>
        <v>287</v>
      </c>
      <c r="F234" s="130">
        <f>F235+F243</f>
        <v>287</v>
      </c>
    </row>
    <row r="235" spans="1:6" ht="38.25">
      <c r="A235" s="129" t="s">
        <v>312</v>
      </c>
      <c r="B235" s="185"/>
      <c r="C235" s="133" t="s">
        <v>709</v>
      </c>
      <c r="D235" s="130">
        <f>D236</f>
        <v>70</v>
      </c>
      <c r="E235" s="130">
        <f>E236</f>
        <v>146</v>
      </c>
      <c r="F235" s="130">
        <f>F236</f>
        <v>146</v>
      </c>
    </row>
    <row r="236" spans="1:6" ht="12.75">
      <c r="A236" s="129" t="s">
        <v>313</v>
      </c>
      <c r="B236" s="185"/>
      <c r="C236" s="133" t="s">
        <v>604</v>
      </c>
      <c r="D236" s="130">
        <f>D237+D239+D241</f>
        <v>70</v>
      </c>
      <c r="E236" s="130">
        <f>E237+E239+E241</f>
        <v>146</v>
      </c>
      <c r="F236" s="130">
        <f>F237+F239+F241</f>
        <v>146</v>
      </c>
    </row>
    <row r="237" spans="1:6" ht="38.25">
      <c r="A237" s="129" t="s">
        <v>314</v>
      </c>
      <c r="B237" s="185"/>
      <c r="C237" s="133" t="s">
        <v>710</v>
      </c>
      <c r="D237" s="130">
        <f>D238</f>
        <v>40</v>
      </c>
      <c r="E237" s="130">
        <f>E238</f>
        <v>116</v>
      </c>
      <c r="F237" s="130">
        <f>F238</f>
        <v>116</v>
      </c>
    </row>
    <row r="238" spans="1:6" ht="25.5">
      <c r="A238" s="129" t="s">
        <v>314</v>
      </c>
      <c r="B238" s="185" t="s">
        <v>105</v>
      </c>
      <c r="C238" s="133" t="s">
        <v>606</v>
      </c>
      <c r="D238" s="130">
        <f>'Прил.№5'!F334</f>
        <v>40</v>
      </c>
      <c r="E238" s="130">
        <f>'Прил.№5'!G334</f>
        <v>116</v>
      </c>
      <c r="F238" s="130">
        <f>'Прил.№5'!H334</f>
        <v>116</v>
      </c>
    </row>
    <row r="239" spans="1:6" ht="38.25">
      <c r="A239" s="129" t="s">
        <v>315</v>
      </c>
      <c r="B239" s="185"/>
      <c r="C239" s="133" t="s">
        <v>711</v>
      </c>
      <c r="D239" s="130">
        <f>D240</f>
        <v>30</v>
      </c>
      <c r="E239" s="130">
        <f>E240</f>
        <v>20</v>
      </c>
      <c r="F239" s="130">
        <f>F240</f>
        <v>20</v>
      </c>
    </row>
    <row r="240" spans="1:6" ht="25.5">
      <c r="A240" s="129" t="s">
        <v>315</v>
      </c>
      <c r="B240" s="185" t="s">
        <v>105</v>
      </c>
      <c r="C240" s="133" t="s">
        <v>606</v>
      </c>
      <c r="D240" s="130">
        <f>'Прил.№5'!F336</f>
        <v>30</v>
      </c>
      <c r="E240" s="130">
        <f>'Прил.№5'!G336</f>
        <v>20</v>
      </c>
      <c r="F240" s="130">
        <f>'Прил.№5'!H336</f>
        <v>20</v>
      </c>
    </row>
    <row r="241" spans="1:6" ht="38.25">
      <c r="A241" s="129" t="s">
        <v>376</v>
      </c>
      <c r="B241" s="185"/>
      <c r="C241" s="133" t="s">
        <v>712</v>
      </c>
      <c r="D241" s="130">
        <f>D242</f>
        <v>0</v>
      </c>
      <c r="E241" s="130">
        <f>E242</f>
        <v>10</v>
      </c>
      <c r="F241" s="130">
        <f>F242</f>
        <v>10</v>
      </c>
    </row>
    <row r="242" spans="1:6" ht="25.5">
      <c r="A242" s="129" t="s">
        <v>376</v>
      </c>
      <c r="B242" s="185" t="s">
        <v>105</v>
      </c>
      <c r="C242" s="133" t="s">
        <v>606</v>
      </c>
      <c r="D242" s="130">
        <f>'Прил.№5'!F338</f>
        <v>0</v>
      </c>
      <c r="E242" s="130">
        <f>'Прил.№5'!G338</f>
        <v>10</v>
      </c>
      <c r="F242" s="130">
        <f>'Прил.№5'!H338</f>
        <v>10</v>
      </c>
    </row>
    <row r="243" spans="1:6" ht="12.75">
      <c r="A243" s="129" t="s">
        <v>316</v>
      </c>
      <c r="B243" s="185"/>
      <c r="C243" s="133" t="s">
        <v>713</v>
      </c>
      <c r="D243" s="130">
        <f>D244</f>
        <v>355</v>
      </c>
      <c r="E243" s="130">
        <f>E244</f>
        <v>141</v>
      </c>
      <c r="F243" s="130">
        <f>F244</f>
        <v>141</v>
      </c>
    </row>
    <row r="244" spans="1:6" ht="12.75">
      <c r="A244" s="129" t="s">
        <v>317</v>
      </c>
      <c r="B244" s="185"/>
      <c r="C244" s="133" t="s">
        <v>604</v>
      </c>
      <c r="D244" s="130">
        <f>D245+D247+D249+D251</f>
        <v>355</v>
      </c>
      <c r="E244" s="130">
        <f>E245+E247+E249+E251</f>
        <v>141</v>
      </c>
      <c r="F244" s="130">
        <f>F245+F247+F249+F251</f>
        <v>141</v>
      </c>
    </row>
    <row r="245" spans="1:6" ht="63.75">
      <c r="A245" s="129" t="s">
        <v>318</v>
      </c>
      <c r="B245" s="185"/>
      <c r="C245" s="133" t="s">
        <v>714</v>
      </c>
      <c r="D245" s="130">
        <f>D246</f>
        <v>24</v>
      </c>
      <c r="E245" s="130">
        <f>E246</f>
        <v>24</v>
      </c>
      <c r="F245" s="130">
        <f>F246</f>
        <v>24</v>
      </c>
    </row>
    <row r="246" spans="1:6" ht="25.5">
      <c r="A246" s="129" t="s">
        <v>318</v>
      </c>
      <c r="B246" s="185" t="s">
        <v>105</v>
      </c>
      <c r="C246" s="133" t="s">
        <v>606</v>
      </c>
      <c r="D246" s="130">
        <f>'Прил.№5'!F342</f>
        <v>24</v>
      </c>
      <c r="E246" s="130">
        <f>'Прил.№5'!G342</f>
        <v>24</v>
      </c>
      <c r="F246" s="130">
        <f>'Прил.№5'!H342</f>
        <v>24</v>
      </c>
    </row>
    <row r="247" spans="1:6" ht="38.25">
      <c r="A247" s="137" t="s">
        <v>815</v>
      </c>
      <c r="B247" s="138"/>
      <c r="C247" s="140" t="s">
        <v>816</v>
      </c>
      <c r="D247" s="130">
        <f>D248</f>
        <v>85</v>
      </c>
      <c r="E247" s="130">
        <f>E248</f>
        <v>70</v>
      </c>
      <c r="F247" s="130">
        <f>F248</f>
        <v>70</v>
      </c>
    </row>
    <row r="248" spans="1:6" ht="25.5">
      <c r="A248" s="137" t="s">
        <v>815</v>
      </c>
      <c r="B248" s="138" t="s">
        <v>105</v>
      </c>
      <c r="C248" s="140" t="s">
        <v>598</v>
      </c>
      <c r="D248" s="130">
        <f>'Прил.№5'!F344</f>
        <v>85</v>
      </c>
      <c r="E248" s="130">
        <f>'Прил.№5'!G344</f>
        <v>70</v>
      </c>
      <c r="F248" s="130">
        <f>'Прил.№5'!H344</f>
        <v>70</v>
      </c>
    </row>
    <row r="249" spans="1:6" ht="12.75">
      <c r="A249" s="137" t="s">
        <v>833</v>
      </c>
      <c r="B249" s="138"/>
      <c r="C249" s="140" t="s">
        <v>817</v>
      </c>
      <c r="D249" s="130">
        <f>D250</f>
        <v>47</v>
      </c>
      <c r="E249" s="130">
        <f>E250</f>
        <v>47</v>
      </c>
      <c r="F249" s="130">
        <f>F250</f>
        <v>47</v>
      </c>
    </row>
    <row r="250" spans="1:6" ht="25.5">
      <c r="A250" s="137" t="s">
        <v>833</v>
      </c>
      <c r="B250" s="138" t="s">
        <v>105</v>
      </c>
      <c r="C250" s="139" t="s">
        <v>598</v>
      </c>
      <c r="D250" s="161">
        <f>'Прил.№5'!F346</f>
        <v>47</v>
      </c>
      <c r="E250" s="130">
        <f>'Прил.№5'!G346</f>
        <v>47</v>
      </c>
      <c r="F250" s="130">
        <f>'Прил.№5'!H346</f>
        <v>47</v>
      </c>
    </row>
    <row r="251" spans="1:6" ht="25.5">
      <c r="A251" s="137" t="s">
        <v>845</v>
      </c>
      <c r="B251" s="138"/>
      <c r="C251" s="160" t="s">
        <v>844</v>
      </c>
      <c r="D251" s="163">
        <f>D252</f>
        <v>199</v>
      </c>
      <c r="E251" s="157">
        <f>E252</f>
        <v>0</v>
      </c>
      <c r="F251" s="157">
        <f>F252</f>
        <v>0</v>
      </c>
    </row>
    <row r="252" spans="1:6" ht="25.5">
      <c r="A252" s="137" t="s">
        <v>845</v>
      </c>
      <c r="B252" s="138" t="s">
        <v>105</v>
      </c>
      <c r="C252" s="160" t="s">
        <v>598</v>
      </c>
      <c r="D252" s="163">
        <f>'Прил.№5'!F348</f>
        <v>199</v>
      </c>
      <c r="E252" s="157">
        <f>'Прил.№5'!G348</f>
        <v>0</v>
      </c>
      <c r="F252" s="157">
        <f>'Прил.№5'!H348</f>
        <v>0</v>
      </c>
    </row>
    <row r="253" spans="1:6" ht="12.75">
      <c r="A253" s="158" t="s">
        <v>319</v>
      </c>
      <c r="B253" s="190"/>
      <c r="C253" s="159" t="s">
        <v>715</v>
      </c>
      <c r="D253" s="162">
        <f aca="true" t="shared" si="44" ref="D253:F254">D254</f>
        <v>90</v>
      </c>
      <c r="E253" s="130">
        <f t="shared" si="44"/>
        <v>80</v>
      </c>
      <c r="F253" s="130">
        <f t="shared" si="44"/>
        <v>80</v>
      </c>
    </row>
    <row r="254" spans="1:6" ht="38.25">
      <c r="A254" s="129" t="s">
        <v>320</v>
      </c>
      <c r="B254" s="185"/>
      <c r="C254" s="133" t="s">
        <v>716</v>
      </c>
      <c r="D254" s="130">
        <f t="shared" si="44"/>
        <v>90</v>
      </c>
      <c r="E254" s="130">
        <f t="shared" si="44"/>
        <v>80</v>
      </c>
      <c r="F254" s="130">
        <f t="shared" si="44"/>
        <v>80</v>
      </c>
    </row>
    <row r="255" spans="1:6" ht="12.75">
      <c r="A255" s="129" t="s">
        <v>321</v>
      </c>
      <c r="B255" s="185"/>
      <c r="C255" s="133" t="s">
        <v>604</v>
      </c>
      <c r="D255" s="130">
        <f>D256+D258+D260</f>
        <v>90</v>
      </c>
      <c r="E255" s="130">
        <f>E256+E258+E260</f>
        <v>80</v>
      </c>
      <c r="F255" s="130">
        <f>F256+F258+F260</f>
        <v>80</v>
      </c>
    </row>
    <row r="256" spans="1:6" ht="25.5">
      <c r="A256" s="129" t="s">
        <v>322</v>
      </c>
      <c r="B256" s="185"/>
      <c r="C256" s="133" t="s">
        <v>717</v>
      </c>
      <c r="D256" s="130">
        <f>D257</f>
        <v>50</v>
      </c>
      <c r="E256" s="130">
        <f>E257</f>
        <v>70</v>
      </c>
      <c r="F256" s="130">
        <f>F257</f>
        <v>70</v>
      </c>
    </row>
    <row r="257" spans="1:6" ht="25.5">
      <c r="A257" s="129" t="s">
        <v>322</v>
      </c>
      <c r="B257" s="185" t="s">
        <v>105</v>
      </c>
      <c r="C257" s="133" t="s">
        <v>606</v>
      </c>
      <c r="D257" s="130">
        <f>'Прил.№5'!F353</f>
        <v>50</v>
      </c>
      <c r="E257" s="130">
        <f>'Прил.№5'!G353</f>
        <v>70</v>
      </c>
      <c r="F257" s="130">
        <f>'Прил.№5'!H353</f>
        <v>70</v>
      </c>
    </row>
    <row r="258" spans="1:6" ht="38.25">
      <c r="A258" s="129" t="s">
        <v>323</v>
      </c>
      <c r="B258" s="185"/>
      <c r="C258" s="133" t="s">
        <v>711</v>
      </c>
      <c r="D258" s="130">
        <f>D259</f>
        <v>0</v>
      </c>
      <c r="E258" s="130">
        <f>E259</f>
        <v>10</v>
      </c>
      <c r="F258" s="130">
        <f>F259</f>
        <v>10</v>
      </c>
    </row>
    <row r="259" spans="1:6" ht="25.5">
      <c r="A259" s="129" t="s">
        <v>323</v>
      </c>
      <c r="B259" s="185" t="s">
        <v>105</v>
      </c>
      <c r="C259" s="133" t="s">
        <v>606</v>
      </c>
      <c r="D259" s="130">
        <f>'Прил.№5'!F355</f>
        <v>0</v>
      </c>
      <c r="E259" s="130">
        <f>'Прил.№5'!G355</f>
        <v>10</v>
      </c>
      <c r="F259" s="130">
        <f>'Прил.№5'!H355</f>
        <v>10</v>
      </c>
    </row>
    <row r="260" spans="1:6" ht="12.75">
      <c r="A260" s="137" t="s">
        <v>938</v>
      </c>
      <c r="B260" s="138"/>
      <c r="C260" s="140" t="s">
        <v>939</v>
      </c>
      <c r="D260" s="130">
        <f>D261</f>
        <v>40</v>
      </c>
      <c r="E260" s="130">
        <f>E261</f>
        <v>0</v>
      </c>
      <c r="F260" s="130">
        <f>F261</f>
        <v>0</v>
      </c>
    </row>
    <row r="261" spans="1:6" ht="25.5">
      <c r="A261" s="137" t="s">
        <v>938</v>
      </c>
      <c r="B261" s="138" t="s">
        <v>105</v>
      </c>
      <c r="C261" s="140" t="s">
        <v>598</v>
      </c>
      <c r="D261" s="130">
        <f>'Прил.№5'!F357</f>
        <v>40</v>
      </c>
      <c r="E261" s="130">
        <f>'Прил.№5'!G357</f>
        <v>0</v>
      </c>
      <c r="F261" s="130">
        <f>'Прил.№5'!H357</f>
        <v>0</v>
      </c>
    </row>
    <row r="262" spans="1:6" ht="25.5">
      <c r="A262" s="127" t="s">
        <v>263</v>
      </c>
      <c r="B262" s="188"/>
      <c r="C262" s="132" t="s">
        <v>718</v>
      </c>
      <c r="D262" s="128">
        <f>D263+D305+D331+D341+D355</f>
        <v>39804.15</v>
      </c>
      <c r="E262" s="128">
        <f>E263+E305+E331+E341+E355</f>
        <v>33703.899999999994</v>
      </c>
      <c r="F262" s="128">
        <f>F263+F305+F331+F341+F355</f>
        <v>33182.1</v>
      </c>
    </row>
    <row r="263" spans="1:6" ht="25.5">
      <c r="A263" s="129" t="s">
        <v>207</v>
      </c>
      <c r="B263" s="185"/>
      <c r="C263" s="133" t="s">
        <v>719</v>
      </c>
      <c r="D263" s="130">
        <f>D264</f>
        <v>19910.8</v>
      </c>
      <c r="E263" s="130">
        <f>E264</f>
        <v>17116.8</v>
      </c>
      <c r="F263" s="130">
        <f>F264</f>
        <v>16925</v>
      </c>
    </row>
    <row r="264" spans="1:6" ht="12.75">
      <c r="A264" s="129" t="s">
        <v>208</v>
      </c>
      <c r="B264" s="185"/>
      <c r="C264" s="133" t="s">
        <v>720</v>
      </c>
      <c r="D264" s="130">
        <f>D265+D281+D299</f>
        <v>19910.8</v>
      </c>
      <c r="E264" s="130">
        <f>E265+E281+E299</f>
        <v>17116.8</v>
      </c>
      <c r="F264" s="130">
        <f>F265+F281+F299</f>
        <v>16925</v>
      </c>
    </row>
    <row r="265" spans="1:6" ht="12.75">
      <c r="A265" s="129" t="s">
        <v>209</v>
      </c>
      <c r="B265" s="185"/>
      <c r="C265" s="133" t="s">
        <v>604</v>
      </c>
      <c r="D265" s="130">
        <f>D266+D268+D272+D275+D278+D287+D291</f>
        <v>15760.599999999999</v>
      </c>
      <c r="E265" s="130">
        <f>E266+E268+E272+E275+E278+E287+E291</f>
        <v>14716.8</v>
      </c>
      <c r="F265" s="130">
        <f>F266+F268+F272+F275+F278+F287+F291</f>
        <v>14525</v>
      </c>
    </row>
    <row r="266" spans="1:6" ht="38.25">
      <c r="A266" s="129" t="s">
        <v>210</v>
      </c>
      <c r="B266" s="185"/>
      <c r="C266" s="133" t="s">
        <v>721</v>
      </c>
      <c r="D266" s="130">
        <f>D267</f>
        <v>6504.2</v>
      </c>
      <c r="E266" s="130">
        <f>E267</f>
        <v>6531.8</v>
      </c>
      <c r="F266" s="130">
        <f>F267</f>
        <v>6500</v>
      </c>
    </row>
    <row r="267" spans="1:6" ht="25.5">
      <c r="A267" s="129" t="s">
        <v>210</v>
      </c>
      <c r="B267" s="185" t="s">
        <v>151</v>
      </c>
      <c r="C267" s="133" t="s">
        <v>621</v>
      </c>
      <c r="D267" s="130">
        <f>'Прил.№5'!F421</f>
        <v>6504.2</v>
      </c>
      <c r="E267" s="130">
        <f>'Прил.№5'!G421</f>
        <v>6531.8</v>
      </c>
      <c r="F267" s="130">
        <f>'Прил.№5'!H421</f>
        <v>6500</v>
      </c>
    </row>
    <row r="268" spans="1:6" ht="38.25">
      <c r="A268" s="129" t="s">
        <v>211</v>
      </c>
      <c r="B268" s="185"/>
      <c r="C268" s="133" t="s">
        <v>722</v>
      </c>
      <c r="D268" s="130">
        <f>D269+D270+D271</f>
        <v>8075.599999999999</v>
      </c>
      <c r="E268" s="130">
        <f>E269+E270+E271</f>
        <v>8185</v>
      </c>
      <c r="F268" s="130">
        <f>F269+F270+F271</f>
        <v>8025</v>
      </c>
    </row>
    <row r="269" spans="1:6" ht="51">
      <c r="A269" s="129" t="s">
        <v>211</v>
      </c>
      <c r="B269" s="185" t="s">
        <v>103</v>
      </c>
      <c r="C269" s="133" t="s">
        <v>610</v>
      </c>
      <c r="D269" s="130">
        <f>'Прил.№5'!F431</f>
        <v>4844.4</v>
      </c>
      <c r="E269" s="130">
        <f>'Прил.№5'!G431</f>
        <v>4960</v>
      </c>
      <c r="F269" s="130">
        <f>'Прил.№5'!H431</f>
        <v>4900</v>
      </c>
    </row>
    <row r="270" spans="1:6" ht="25.5">
      <c r="A270" s="129" t="s">
        <v>211</v>
      </c>
      <c r="B270" s="185" t="s">
        <v>105</v>
      </c>
      <c r="C270" s="133" t="s">
        <v>606</v>
      </c>
      <c r="D270" s="130">
        <f>'Прил.№5'!F432</f>
        <v>3195.2</v>
      </c>
      <c r="E270" s="130">
        <f>'Прил.№5'!G432</f>
        <v>3200</v>
      </c>
      <c r="F270" s="130">
        <f>'Прил.№5'!H432</f>
        <v>3100</v>
      </c>
    </row>
    <row r="271" spans="1:6" ht="12.75">
      <c r="A271" s="129" t="s">
        <v>211</v>
      </c>
      <c r="B271" s="185" t="s">
        <v>149</v>
      </c>
      <c r="C271" s="133" t="s">
        <v>611</v>
      </c>
      <c r="D271" s="130">
        <f>'Прил.№5'!F433</f>
        <v>36</v>
      </c>
      <c r="E271" s="130">
        <f>'Прил.№5'!G433</f>
        <v>25</v>
      </c>
      <c r="F271" s="130">
        <f>'Прил.№5'!H433</f>
        <v>25</v>
      </c>
    </row>
    <row r="272" spans="1:6" ht="25.5">
      <c r="A272" s="129" t="s">
        <v>196</v>
      </c>
      <c r="B272" s="185"/>
      <c r="C272" s="133" t="s">
        <v>723</v>
      </c>
      <c r="D272" s="130">
        <f aca="true" t="shared" si="45" ref="D272:F273">D273</f>
        <v>49</v>
      </c>
      <c r="E272" s="130">
        <f t="shared" si="45"/>
        <v>0</v>
      </c>
      <c r="F272" s="130">
        <f t="shared" si="45"/>
        <v>0</v>
      </c>
    </row>
    <row r="273" spans="1:6" ht="12.75">
      <c r="A273" s="129">
        <v>1110120030</v>
      </c>
      <c r="B273" s="185"/>
      <c r="C273" s="133" t="s">
        <v>724</v>
      </c>
      <c r="D273" s="130">
        <f t="shared" si="45"/>
        <v>49</v>
      </c>
      <c r="E273" s="130">
        <f t="shared" si="45"/>
        <v>0</v>
      </c>
      <c r="F273" s="130">
        <f t="shared" si="45"/>
        <v>0</v>
      </c>
    </row>
    <row r="274" spans="1:6" ht="25.5">
      <c r="A274" s="129">
        <v>1110120030</v>
      </c>
      <c r="B274" s="185" t="s">
        <v>151</v>
      </c>
      <c r="C274" s="133" t="s">
        <v>621</v>
      </c>
      <c r="D274" s="130">
        <f>'Прил.№5'!F426</f>
        <v>49</v>
      </c>
      <c r="E274" s="130">
        <f>'Прил.№5'!G426</f>
        <v>0</v>
      </c>
      <c r="F274" s="130">
        <f>'Прил.№5'!H426</f>
        <v>0</v>
      </c>
    </row>
    <row r="275" spans="1:6" ht="0.75" customHeight="1" hidden="1">
      <c r="A275" s="129" t="s">
        <v>212</v>
      </c>
      <c r="B275" s="185"/>
      <c r="C275" s="133" t="s">
        <v>725</v>
      </c>
      <c r="D275" s="130">
        <f aca="true" t="shared" si="46" ref="D275:F276">D276</f>
        <v>0</v>
      </c>
      <c r="E275" s="130">
        <f t="shared" si="46"/>
        <v>0</v>
      </c>
      <c r="F275" s="130">
        <f t="shared" si="46"/>
        <v>0</v>
      </c>
    </row>
    <row r="276" spans="1:6" ht="25.5" hidden="1">
      <c r="A276" s="129" t="s">
        <v>213</v>
      </c>
      <c r="B276" s="185"/>
      <c r="C276" s="133" t="s">
        <v>609</v>
      </c>
      <c r="D276" s="130">
        <f t="shared" si="46"/>
        <v>0</v>
      </c>
      <c r="E276" s="130">
        <f t="shared" si="46"/>
        <v>0</v>
      </c>
      <c r="F276" s="130">
        <f t="shared" si="46"/>
        <v>0</v>
      </c>
    </row>
    <row r="277" spans="1:6" ht="25.5" hidden="1">
      <c r="A277" s="129" t="s">
        <v>213</v>
      </c>
      <c r="B277" s="185" t="s">
        <v>105</v>
      </c>
      <c r="C277" s="133" t="s">
        <v>606</v>
      </c>
      <c r="D277" s="130">
        <f>'Прил.№5'!F436</f>
        <v>0</v>
      </c>
      <c r="E277" s="130">
        <f>'Прил.№5'!G436</f>
        <v>0</v>
      </c>
      <c r="F277" s="130">
        <f>'Прил.№5'!H436</f>
        <v>0</v>
      </c>
    </row>
    <row r="278" spans="1:6" ht="38.25" hidden="1">
      <c r="A278" s="129" t="s">
        <v>198</v>
      </c>
      <c r="B278" s="185"/>
      <c r="C278" s="133" t="s">
        <v>726</v>
      </c>
      <c r="D278" s="130">
        <f aca="true" t="shared" si="47" ref="D278:F279">D279</f>
        <v>0</v>
      </c>
      <c r="E278" s="130">
        <f t="shared" si="47"/>
        <v>0</v>
      </c>
      <c r="F278" s="130">
        <f t="shared" si="47"/>
        <v>0</v>
      </c>
    </row>
    <row r="279" spans="1:6" ht="12.75" hidden="1">
      <c r="A279" s="129" t="s">
        <v>199</v>
      </c>
      <c r="B279" s="185"/>
      <c r="C279" s="133" t="s">
        <v>724</v>
      </c>
      <c r="D279" s="130">
        <f t="shared" si="47"/>
        <v>0</v>
      </c>
      <c r="E279" s="130">
        <f t="shared" si="47"/>
        <v>0</v>
      </c>
      <c r="F279" s="130">
        <f t="shared" si="47"/>
        <v>0</v>
      </c>
    </row>
    <row r="280" spans="1:6" ht="25.5" hidden="1">
      <c r="A280" s="129" t="s">
        <v>199</v>
      </c>
      <c r="B280" s="185" t="s">
        <v>151</v>
      </c>
      <c r="C280" s="133" t="s">
        <v>621</v>
      </c>
      <c r="D280" s="130">
        <f>'Прил.№5'!F429</f>
        <v>0</v>
      </c>
      <c r="E280" s="130">
        <f>'Прил.№5'!G429</f>
        <v>0</v>
      </c>
      <c r="F280" s="130">
        <f>'Прил.№5'!H429</f>
        <v>0</v>
      </c>
    </row>
    <row r="281" spans="1:6" ht="12.75">
      <c r="A281" s="129" t="s">
        <v>727</v>
      </c>
      <c r="B281" s="185"/>
      <c r="C281" s="133" t="s">
        <v>728</v>
      </c>
      <c r="D281" s="130">
        <f>D282+D284</f>
        <v>1800</v>
      </c>
      <c r="E281" s="130">
        <f>E282+E284</f>
        <v>2400</v>
      </c>
      <c r="F281" s="130">
        <f>F282+F284</f>
        <v>2400</v>
      </c>
    </row>
    <row r="282" spans="1:6" ht="51">
      <c r="A282" s="129" t="s">
        <v>594</v>
      </c>
      <c r="B282" s="185"/>
      <c r="C282" s="133" t="s">
        <v>729</v>
      </c>
      <c r="D282" s="130">
        <f>D283</f>
        <v>800</v>
      </c>
      <c r="E282" s="130">
        <f>E283</f>
        <v>800</v>
      </c>
      <c r="F282" s="130">
        <f>F283</f>
        <v>800</v>
      </c>
    </row>
    <row r="283" spans="1:6" ht="25.5">
      <c r="A283" s="129" t="s">
        <v>594</v>
      </c>
      <c r="B283" s="185" t="s">
        <v>151</v>
      </c>
      <c r="C283" s="133" t="s">
        <v>621</v>
      </c>
      <c r="D283" s="130">
        <f>'Прил.№5'!F423</f>
        <v>800</v>
      </c>
      <c r="E283" s="130">
        <f>'Прил.№5'!G423</f>
        <v>800</v>
      </c>
      <c r="F283" s="130">
        <f>'Прил.№5'!H423</f>
        <v>800</v>
      </c>
    </row>
    <row r="284" spans="1:6" ht="51">
      <c r="A284" s="129" t="s">
        <v>595</v>
      </c>
      <c r="B284" s="185"/>
      <c r="C284" s="133" t="s">
        <v>730</v>
      </c>
      <c r="D284" s="130">
        <f>D285+D286</f>
        <v>1000</v>
      </c>
      <c r="E284" s="130">
        <f>E285+E286</f>
        <v>1600</v>
      </c>
      <c r="F284" s="130">
        <f>F285+F286</f>
        <v>1600</v>
      </c>
    </row>
    <row r="285" spans="1:6" ht="51">
      <c r="A285" s="129" t="s">
        <v>595</v>
      </c>
      <c r="B285" s="185" t="s">
        <v>103</v>
      </c>
      <c r="C285" s="133" t="s">
        <v>610</v>
      </c>
      <c r="D285" s="130">
        <f>'Прил.№5'!F438</f>
        <v>700</v>
      </c>
      <c r="E285" s="130">
        <f>'Прил.№5'!G438</f>
        <v>700</v>
      </c>
      <c r="F285" s="130">
        <f>'Прил.№5'!H438</f>
        <v>700</v>
      </c>
    </row>
    <row r="286" spans="1:6" ht="25.5">
      <c r="A286" s="129" t="s">
        <v>595</v>
      </c>
      <c r="B286" s="185" t="s">
        <v>105</v>
      </c>
      <c r="C286" s="133" t="s">
        <v>606</v>
      </c>
      <c r="D286" s="130">
        <f>'Прил.№5'!F439</f>
        <v>300</v>
      </c>
      <c r="E286" s="130">
        <f>'Прил.№5'!G439</f>
        <v>900</v>
      </c>
      <c r="F286" s="130">
        <f>'Прил.№5'!H439</f>
        <v>900</v>
      </c>
    </row>
    <row r="287" spans="1:6" ht="38.25">
      <c r="A287" s="137" t="s">
        <v>864</v>
      </c>
      <c r="B287" s="138"/>
      <c r="C287" s="140" t="s">
        <v>454</v>
      </c>
      <c r="D287" s="130">
        <f>D288</f>
        <v>23</v>
      </c>
      <c r="E287" s="130">
        <f>E288</f>
        <v>0</v>
      </c>
      <c r="F287" s="130">
        <f>F288</f>
        <v>0</v>
      </c>
    </row>
    <row r="288" spans="1:6" ht="38.25">
      <c r="A288" s="137" t="s">
        <v>865</v>
      </c>
      <c r="B288" s="138"/>
      <c r="C288" s="140" t="s">
        <v>866</v>
      </c>
      <c r="D288" s="130">
        <f>D289+D290</f>
        <v>23</v>
      </c>
      <c r="E288" s="130">
        <f>E289+E290</f>
        <v>0</v>
      </c>
      <c r="F288" s="130">
        <f>F289+F290</f>
        <v>0</v>
      </c>
    </row>
    <row r="289" spans="1:6" ht="51">
      <c r="A289" s="137" t="s">
        <v>865</v>
      </c>
      <c r="B289" s="138" t="s">
        <v>103</v>
      </c>
      <c r="C289" s="140" t="s">
        <v>104</v>
      </c>
      <c r="D289" s="130">
        <f>'Прил.№5'!F442</f>
        <v>15.2</v>
      </c>
      <c r="E289" s="130">
        <f>'Прил.№5'!G442</f>
        <v>0</v>
      </c>
      <c r="F289" s="130">
        <f>'Прил.№5'!H442</f>
        <v>0</v>
      </c>
    </row>
    <row r="290" spans="1:6" ht="25.5">
      <c r="A290" s="137" t="s">
        <v>865</v>
      </c>
      <c r="B290" s="138" t="s">
        <v>151</v>
      </c>
      <c r="C290" s="140" t="s">
        <v>508</v>
      </c>
      <c r="D290" s="130">
        <f>'Прил.№5'!F443</f>
        <v>7.8</v>
      </c>
      <c r="E290" s="130">
        <f>'Прил.№5'!G443</f>
        <v>0</v>
      </c>
      <c r="F290" s="130">
        <f>'Прил.№5'!H443</f>
        <v>0</v>
      </c>
    </row>
    <row r="291" spans="1:6" ht="38.25">
      <c r="A291" s="137" t="s">
        <v>887</v>
      </c>
      <c r="B291" s="138"/>
      <c r="C291" s="139" t="s">
        <v>482</v>
      </c>
      <c r="D291" s="130">
        <f>D292+D294+D296</f>
        <v>1108.8</v>
      </c>
      <c r="E291" s="130">
        <f>E292+E294+E296</f>
        <v>0</v>
      </c>
      <c r="F291" s="130">
        <f>F292+F294+F296</f>
        <v>0</v>
      </c>
    </row>
    <row r="292" spans="1:6" ht="63.75">
      <c r="A292" s="137" t="s">
        <v>900</v>
      </c>
      <c r="B292" s="138"/>
      <c r="C292" s="139" t="s">
        <v>891</v>
      </c>
      <c r="D292" s="130">
        <f>D293</f>
        <v>101</v>
      </c>
      <c r="E292" s="130">
        <f>E293</f>
        <v>0</v>
      </c>
      <c r="F292" s="130">
        <f>F293</f>
        <v>0</v>
      </c>
    </row>
    <row r="293" spans="1:6" ht="25.5">
      <c r="A293" s="137" t="s">
        <v>900</v>
      </c>
      <c r="B293" s="138" t="s">
        <v>105</v>
      </c>
      <c r="C293" s="140" t="s">
        <v>598</v>
      </c>
      <c r="D293" s="130">
        <f>'Прил.№5'!F446</f>
        <v>101</v>
      </c>
      <c r="E293" s="130">
        <f>'Прил.№5'!G446</f>
        <v>0</v>
      </c>
      <c r="F293" s="130">
        <f>'Прил.№5'!H446</f>
        <v>0</v>
      </c>
    </row>
    <row r="294" spans="1:6" ht="51">
      <c r="A294" s="137" t="s">
        <v>888</v>
      </c>
      <c r="B294" s="138"/>
      <c r="C294" s="139" t="s">
        <v>889</v>
      </c>
      <c r="D294" s="130">
        <f>D295</f>
        <v>50.5</v>
      </c>
      <c r="E294" s="130">
        <f>E295</f>
        <v>0</v>
      </c>
      <c r="F294" s="130">
        <f>F295</f>
        <v>0</v>
      </c>
    </row>
    <row r="295" spans="1:6" ht="51">
      <c r="A295" s="137" t="s">
        <v>888</v>
      </c>
      <c r="B295" s="138" t="s">
        <v>103</v>
      </c>
      <c r="C295" s="140" t="s">
        <v>104</v>
      </c>
      <c r="D295" s="130">
        <f>'Прил.№5'!F448</f>
        <v>50.5</v>
      </c>
      <c r="E295" s="130">
        <f>'Прил.№5'!G448</f>
        <v>0</v>
      </c>
      <c r="F295" s="130">
        <f>'Прил.№5'!H448</f>
        <v>0</v>
      </c>
    </row>
    <row r="296" spans="1:6" ht="38.25">
      <c r="A296" s="137" t="s">
        <v>904</v>
      </c>
      <c r="B296" s="138"/>
      <c r="C296" s="139" t="s">
        <v>892</v>
      </c>
      <c r="D296" s="130">
        <f>D297+D298</f>
        <v>957.3</v>
      </c>
      <c r="E296" s="130">
        <f>E297+E298</f>
        <v>0</v>
      </c>
      <c r="F296" s="130">
        <f>F297+F298</f>
        <v>0</v>
      </c>
    </row>
    <row r="297" spans="1:6" ht="25.5">
      <c r="A297" s="137" t="s">
        <v>904</v>
      </c>
      <c r="B297" s="138" t="s">
        <v>105</v>
      </c>
      <c r="C297" s="140" t="s">
        <v>598</v>
      </c>
      <c r="D297" s="130">
        <f>'Прил.№5'!F450</f>
        <v>503.8</v>
      </c>
      <c r="E297" s="130">
        <f>'Прил.№5'!G450</f>
        <v>0</v>
      </c>
      <c r="F297" s="130">
        <f>'Прил.№5'!H450</f>
        <v>0</v>
      </c>
    </row>
    <row r="298" spans="1:6" ht="25.5">
      <c r="A298" s="137" t="s">
        <v>904</v>
      </c>
      <c r="B298" s="138" t="s">
        <v>151</v>
      </c>
      <c r="C298" s="140" t="s">
        <v>508</v>
      </c>
      <c r="D298" s="130">
        <f>'Прил.№5'!F451</f>
        <v>453.5</v>
      </c>
      <c r="E298" s="130">
        <f>'Прил.№5'!G451</f>
        <v>0</v>
      </c>
      <c r="F298" s="130">
        <f>'Прил.№5'!H451</f>
        <v>0</v>
      </c>
    </row>
    <row r="299" spans="1:6" ht="25.5">
      <c r="A299" s="137" t="s">
        <v>867</v>
      </c>
      <c r="B299" s="138"/>
      <c r="C299" s="139" t="s">
        <v>409</v>
      </c>
      <c r="D299" s="130">
        <f>D300+D303</f>
        <v>2350.2</v>
      </c>
      <c r="E299" s="130">
        <f>E300+E303</f>
        <v>0</v>
      </c>
      <c r="F299" s="130">
        <f>F300+F303</f>
        <v>0</v>
      </c>
    </row>
    <row r="300" spans="1:6" ht="25.5">
      <c r="A300" s="137" t="s">
        <v>868</v>
      </c>
      <c r="B300" s="138"/>
      <c r="C300" s="140" t="s">
        <v>869</v>
      </c>
      <c r="D300" s="130">
        <f>D301+D302</f>
        <v>2297.7</v>
      </c>
      <c r="E300" s="130">
        <f>E301+E302</f>
        <v>0</v>
      </c>
      <c r="F300" s="130">
        <f>F301+F302</f>
        <v>0</v>
      </c>
    </row>
    <row r="301" spans="1:6" ht="51">
      <c r="A301" s="137" t="s">
        <v>868</v>
      </c>
      <c r="B301" s="138" t="s">
        <v>103</v>
      </c>
      <c r="C301" s="140" t="s">
        <v>104</v>
      </c>
      <c r="D301" s="130">
        <f>'Прил.№5'!F454</f>
        <v>1521</v>
      </c>
      <c r="E301" s="130">
        <f>'Прил.№5'!G454</f>
        <v>0</v>
      </c>
      <c r="F301" s="130">
        <f>'Прил.№5'!H454</f>
        <v>0</v>
      </c>
    </row>
    <row r="302" spans="1:6" ht="25.5">
      <c r="A302" s="137" t="s">
        <v>868</v>
      </c>
      <c r="B302" s="138" t="s">
        <v>151</v>
      </c>
      <c r="C302" s="140" t="s">
        <v>508</v>
      </c>
      <c r="D302" s="130">
        <f>'Прил.№5'!F455</f>
        <v>776.7</v>
      </c>
      <c r="E302" s="130">
        <f>'Прил.№5'!G455</f>
        <v>0</v>
      </c>
      <c r="F302" s="130">
        <f>'Прил.№5'!H455</f>
        <v>0</v>
      </c>
    </row>
    <row r="303" spans="1:6" ht="25.5">
      <c r="A303" s="137" t="s">
        <v>947</v>
      </c>
      <c r="B303" s="138"/>
      <c r="C303" s="139" t="s">
        <v>948</v>
      </c>
      <c r="D303" s="130">
        <f>D304</f>
        <v>52.5</v>
      </c>
      <c r="E303" s="130">
        <f>E304</f>
        <v>0</v>
      </c>
      <c r="F303" s="130">
        <f>F304</f>
        <v>0</v>
      </c>
    </row>
    <row r="304" spans="1:6" ht="25.5">
      <c r="A304" s="137" t="s">
        <v>947</v>
      </c>
      <c r="B304" s="138" t="s">
        <v>105</v>
      </c>
      <c r="C304" s="140" t="s">
        <v>598</v>
      </c>
      <c r="D304" s="130">
        <f>'Прил.№5'!F457</f>
        <v>52.5</v>
      </c>
      <c r="E304" s="130">
        <f>'Прил.№5'!G457</f>
        <v>0</v>
      </c>
      <c r="F304" s="130">
        <f>'Прил.№5'!H457</f>
        <v>0</v>
      </c>
    </row>
    <row r="305" spans="1:6" ht="12.75">
      <c r="A305" s="129" t="s">
        <v>214</v>
      </c>
      <c r="B305" s="185"/>
      <c r="C305" s="133" t="s">
        <v>731</v>
      </c>
      <c r="D305" s="130">
        <f>D306</f>
        <v>9083.7</v>
      </c>
      <c r="E305" s="130">
        <f>E306</f>
        <v>6700</v>
      </c>
      <c r="F305" s="130">
        <f>F306</f>
        <v>6510</v>
      </c>
    </row>
    <row r="306" spans="1:6" ht="12.75">
      <c r="A306" s="129" t="s">
        <v>215</v>
      </c>
      <c r="B306" s="185"/>
      <c r="C306" s="133" t="s">
        <v>732</v>
      </c>
      <c r="D306" s="130">
        <f>D307+D315+D328</f>
        <v>9083.7</v>
      </c>
      <c r="E306" s="130">
        <f>E307+E315+E328</f>
        <v>6700</v>
      </c>
      <c r="F306" s="130">
        <f>F307+F315+F328</f>
        <v>6510</v>
      </c>
    </row>
    <row r="307" spans="1:6" ht="12.75">
      <c r="A307" s="129" t="s">
        <v>216</v>
      </c>
      <c r="B307" s="185"/>
      <c r="C307" s="133" t="s">
        <v>604</v>
      </c>
      <c r="D307" s="130">
        <f>D308+D312+D318+D321</f>
        <v>6223.1</v>
      </c>
      <c r="E307" s="130">
        <f>E308+E312+E318+E321</f>
        <v>6100</v>
      </c>
      <c r="F307" s="130">
        <f>F308+F312+F318+F321</f>
        <v>5910</v>
      </c>
    </row>
    <row r="308" spans="1:6" ht="25.5">
      <c r="A308" s="129" t="s">
        <v>217</v>
      </c>
      <c r="B308" s="185"/>
      <c r="C308" s="133" t="s">
        <v>733</v>
      </c>
      <c r="D308" s="130">
        <f>D309+D310+D311</f>
        <v>5962.3</v>
      </c>
      <c r="E308" s="130">
        <f>E309+E310+E311</f>
        <v>6100</v>
      </c>
      <c r="F308" s="130">
        <f>F309+F310+F311</f>
        <v>5910</v>
      </c>
    </row>
    <row r="309" spans="1:6" ht="51">
      <c r="A309" s="129" t="s">
        <v>217</v>
      </c>
      <c r="B309" s="185" t="s">
        <v>103</v>
      </c>
      <c r="C309" s="133" t="s">
        <v>610</v>
      </c>
      <c r="D309" s="130">
        <f>'Прил.№5'!F462</f>
        <v>4612.6</v>
      </c>
      <c r="E309" s="130">
        <f>'Прил.№5'!G462</f>
        <v>4630</v>
      </c>
      <c r="F309" s="130">
        <f>'Прил.№5'!H462</f>
        <v>4500</v>
      </c>
    </row>
    <row r="310" spans="1:6" ht="25.5">
      <c r="A310" s="129" t="s">
        <v>217</v>
      </c>
      <c r="B310" s="185" t="s">
        <v>105</v>
      </c>
      <c r="C310" s="133" t="s">
        <v>606</v>
      </c>
      <c r="D310" s="130">
        <f>'Прил.№5'!F463</f>
        <v>1314.7</v>
      </c>
      <c r="E310" s="130">
        <f>'Прил.№5'!G463</f>
        <v>1440</v>
      </c>
      <c r="F310" s="130">
        <f>'Прил.№5'!H463</f>
        <v>1400</v>
      </c>
    </row>
    <row r="311" spans="1:6" ht="14.25" customHeight="1">
      <c r="A311" s="129" t="s">
        <v>217</v>
      </c>
      <c r="B311" s="185" t="s">
        <v>149</v>
      </c>
      <c r="C311" s="133" t="s">
        <v>611</v>
      </c>
      <c r="D311" s="130">
        <f>'Прил.№5'!F464</f>
        <v>35</v>
      </c>
      <c r="E311" s="130">
        <f>'Прил.№5'!G464</f>
        <v>30</v>
      </c>
      <c r="F311" s="130">
        <f>'Прил.№5'!H464</f>
        <v>10</v>
      </c>
    </row>
    <row r="312" spans="1:6" ht="25.5" hidden="1">
      <c r="A312" s="129" t="s">
        <v>218</v>
      </c>
      <c r="B312" s="185"/>
      <c r="C312" s="133" t="s">
        <v>734</v>
      </c>
      <c r="D312" s="130">
        <f aca="true" t="shared" si="48" ref="D312:F313">D313</f>
        <v>0</v>
      </c>
      <c r="E312" s="130">
        <f t="shared" si="48"/>
        <v>0</v>
      </c>
      <c r="F312" s="130">
        <f t="shared" si="48"/>
        <v>0</v>
      </c>
    </row>
    <row r="313" spans="1:6" ht="25.5" hidden="1">
      <c r="A313" s="129" t="s">
        <v>219</v>
      </c>
      <c r="B313" s="185"/>
      <c r="C313" s="133" t="s">
        <v>609</v>
      </c>
      <c r="D313" s="130">
        <f t="shared" si="48"/>
        <v>0</v>
      </c>
      <c r="E313" s="130">
        <f t="shared" si="48"/>
        <v>0</v>
      </c>
      <c r="F313" s="130">
        <f t="shared" si="48"/>
        <v>0</v>
      </c>
    </row>
    <row r="314" spans="1:6" ht="25.5" hidden="1">
      <c r="A314" s="129" t="s">
        <v>219</v>
      </c>
      <c r="B314" s="185" t="s">
        <v>105</v>
      </c>
      <c r="C314" s="133" t="s">
        <v>606</v>
      </c>
      <c r="D314" s="130">
        <f>'Прил.№5'!F467</f>
        <v>0</v>
      </c>
      <c r="E314" s="130">
        <f>'Прил.№5'!G467</f>
        <v>0</v>
      </c>
      <c r="F314" s="130">
        <f>'Прил.№5'!H467</f>
        <v>0</v>
      </c>
    </row>
    <row r="315" spans="1:6" ht="12.75">
      <c r="A315" s="129" t="s">
        <v>735</v>
      </c>
      <c r="B315" s="185"/>
      <c r="C315" s="133" t="s">
        <v>728</v>
      </c>
      <c r="D315" s="130">
        <f aca="true" t="shared" si="49" ref="D315:F316">D316</f>
        <v>600</v>
      </c>
      <c r="E315" s="130">
        <f t="shared" si="49"/>
        <v>600</v>
      </c>
      <c r="F315" s="130">
        <f t="shared" si="49"/>
        <v>600</v>
      </c>
    </row>
    <row r="316" spans="1:6" ht="38.25">
      <c r="A316" s="129" t="s">
        <v>596</v>
      </c>
      <c r="B316" s="185"/>
      <c r="C316" s="133" t="s">
        <v>736</v>
      </c>
      <c r="D316" s="130">
        <f t="shared" si="49"/>
        <v>600</v>
      </c>
      <c r="E316" s="130">
        <f t="shared" si="49"/>
        <v>600</v>
      </c>
      <c r="F316" s="130">
        <f t="shared" si="49"/>
        <v>600</v>
      </c>
    </row>
    <row r="317" spans="1:6" ht="51">
      <c r="A317" s="129" t="s">
        <v>596</v>
      </c>
      <c r="B317" s="185" t="s">
        <v>103</v>
      </c>
      <c r="C317" s="133" t="s">
        <v>610</v>
      </c>
      <c r="D317" s="130">
        <f>'Прил.№5'!F469</f>
        <v>600</v>
      </c>
      <c r="E317" s="130">
        <f>'Прил.№5'!G469</f>
        <v>600</v>
      </c>
      <c r="F317" s="130">
        <f>'Прил.№5'!H469</f>
        <v>600</v>
      </c>
    </row>
    <row r="318" spans="1:6" ht="38.25">
      <c r="A318" s="137" t="s">
        <v>870</v>
      </c>
      <c r="B318" s="138"/>
      <c r="C318" s="140" t="s">
        <v>454</v>
      </c>
      <c r="D318" s="130">
        <f aca="true" t="shared" si="50" ref="D318:F319">D319</f>
        <v>22.700000000000003</v>
      </c>
      <c r="E318" s="130">
        <f t="shared" si="50"/>
        <v>0</v>
      </c>
      <c r="F318" s="130">
        <f t="shared" si="50"/>
        <v>0</v>
      </c>
    </row>
    <row r="319" spans="1:6" ht="38.25">
      <c r="A319" s="137" t="s">
        <v>871</v>
      </c>
      <c r="B319" s="138"/>
      <c r="C319" s="140" t="s">
        <v>866</v>
      </c>
      <c r="D319" s="130">
        <f t="shared" si="50"/>
        <v>22.700000000000003</v>
      </c>
      <c r="E319" s="130">
        <f t="shared" si="50"/>
        <v>0</v>
      </c>
      <c r="F319" s="130">
        <f t="shared" si="50"/>
        <v>0</v>
      </c>
    </row>
    <row r="320" spans="1:6" ht="51">
      <c r="A320" s="137" t="s">
        <v>871</v>
      </c>
      <c r="B320" s="138" t="s">
        <v>103</v>
      </c>
      <c r="C320" s="140" t="s">
        <v>104</v>
      </c>
      <c r="D320" s="130">
        <f>'Прил.№5'!F472</f>
        <v>22.700000000000003</v>
      </c>
      <c r="E320" s="130">
        <f>'Прил.№5'!G472</f>
        <v>0</v>
      </c>
      <c r="F320" s="130">
        <f>'Прил.№5'!H472</f>
        <v>0</v>
      </c>
    </row>
    <row r="321" spans="1:6" ht="38.25">
      <c r="A321" s="137" t="s">
        <v>893</v>
      </c>
      <c r="B321" s="138"/>
      <c r="C321" s="139" t="s">
        <v>482</v>
      </c>
      <c r="D321" s="130">
        <f>D322+D324+D326</f>
        <v>238.1</v>
      </c>
      <c r="E321" s="130">
        <f>E322+E324+E326</f>
        <v>0</v>
      </c>
      <c r="F321" s="130">
        <f>F322+F324+F326</f>
        <v>0</v>
      </c>
    </row>
    <row r="322" spans="1:6" ht="51">
      <c r="A322" s="137" t="s">
        <v>894</v>
      </c>
      <c r="B322" s="138"/>
      <c r="C322" s="139" t="s">
        <v>895</v>
      </c>
      <c r="D322" s="130">
        <f>D323</f>
        <v>121.6</v>
      </c>
      <c r="E322" s="130">
        <f>E323</f>
        <v>0</v>
      </c>
      <c r="F322" s="130">
        <f>F323</f>
        <v>0</v>
      </c>
    </row>
    <row r="323" spans="1:6" ht="25.5">
      <c r="A323" s="137" t="s">
        <v>894</v>
      </c>
      <c r="B323" s="138" t="s">
        <v>105</v>
      </c>
      <c r="C323" s="140" t="s">
        <v>598</v>
      </c>
      <c r="D323" s="130">
        <f>'Прил.№5'!F475</f>
        <v>121.6</v>
      </c>
      <c r="E323" s="130">
        <f>'Прил.№5'!G475</f>
        <v>0</v>
      </c>
      <c r="F323" s="130">
        <f>'Прил.№5'!H475</f>
        <v>0</v>
      </c>
    </row>
    <row r="324" spans="1:6" ht="89.25">
      <c r="A324" s="137" t="s">
        <v>896</v>
      </c>
      <c r="B324" s="138"/>
      <c r="C324" s="139" t="s">
        <v>897</v>
      </c>
      <c r="D324" s="130">
        <f>D325</f>
        <v>15.5</v>
      </c>
      <c r="E324" s="130">
        <f>E325</f>
        <v>0</v>
      </c>
      <c r="F324" s="130">
        <f>F325</f>
        <v>0</v>
      </c>
    </row>
    <row r="325" spans="1:6" ht="25.5">
      <c r="A325" s="137" t="s">
        <v>896</v>
      </c>
      <c r="B325" s="138" t="s">
        <v>105</v>
      </c>
      <c r="C325" s="140" t="s">
        <v>598</v>
      </c>
      <c r="D325" s="130">
        <f>'Прил.№5'!F477</f>
        <v>15.5</v>
      </c>
      <c r="E325" s="130">
        <f>'Прил.№5'!G477</f>
        <v>0</v>
      </c>
      <c r="F325" s="130">
        <f>'Прил.№5'!H477</f>
        <v>0</v>
      </c>
    </row>
    <row r="326" spans="1:6" ht="63.75">
      <c r="A326" s="137" t="s">
        <v>890</v>
      </c>
      <c r="B326" s="138"/>
      <c r="C326" s="139" t="s">
        <v>891</v>
      </c>
      <c r="D326" s="130">
        <f>D327</f>
        <v>101</v>
      </c>
      <c r="E326" s="130">
        <f>E327</f>
        <v>0</v>
      </c>
      <c r="F326" s="130">
        <f>F327</f>
        <v>0</v>
      </c>
    </row>
    <row r="327" spans="1:6" ht="25.5">
      <c r="A327" s="137" t="s">
        <v>890</v>
      </c>
      <c r="B327" s="138" t="s">
        <v>105</v>
      </c>
      <c r="C327" s="140" t="s">
        <v>598</v>
      </c>
      <c r="D327" s="130">
        <f>'Прил.№5'!F479</f>
        <v>101</v>
      </c>
      <c r="E327" s="130">
        <f>'Прил.№5'!G479</f>
        <v>0</v>
      </c>
      <c r="F327" s="130">
        <f>'Прил.№5'!H479</f>
        <v>0</v>
      </c>
    </row>
    <row r="328" spans="1:6" ht="25.5">
      <c r="A328" s="137" t="s">
        <v>872</v>
      </c>
      <c r="B328" s="138"/>
      <c r="C328" s="139" t="s">
        <v>409</v>
      </c>
      <c r="D328" s="130">
        <f aca="true" t="shared" si="51" ref="D328:F329">D329</f>
        <v>2260.6</v>
      </c>
      <c r="E328" s="130">
        <f t="shared" si="51"/>
        <v>0</v>
      </c>
      <c r="F328" s="130">
        <f t="shared" si="51"/>
        <v>0</v>
      </c>
    </row>
    <row r="329" spans="1:6" ht="25.5">
      <c r="A329" s="137" t="s">
        <v>873</v>
      </c>
      <c r="B329" s="138"/>
      <c r="C329" s="140" t="s">
        <v>869</v>
      </c>
      <c r="D329" s="130">
        <f t="shared" si="51"/>
        <v>2260.6</v>
      </c>
      <c r="E329" s="130">
        <f t="shared" si="51"/>
        <v>0</v>
      </c>
      <c r="F329" s="130">
        <f t="shared" si="51"/>
        <v>0</v>
      </c>
    </row>
    <row r="330" spans="1:6" ht="51">
      <c r="A330" s="137" t="s">
        <v>873</v>
      </c>
      <c r="B330" s="138" t="s">
        <v>103</v>
      </c>
      <c r="C330" s="140" t="s">
        <v>104</v>
      </c>
      <c r="D330" s="130">
        <f>'Прил.№5'!F482</f>
        <v>2260.6</v>
      </c>
      <c r="E330" s="130">
        <f>'Прил.№5'!G482</f>
        <v>0</v>
      </c>
      <c r="F330" s="130">
        <f>'Прил.№5'!H482</f>
        <v>0</v>
      </c>
    </row>
    <row r="331" spans="1:6" ht="12.75">
      <c r="A331" s="129" t="s">
        <v>220</v>
      </c>
      <c r="B331" s="185"/>
      <c r="C331" s="133" t="s">
        <v>737</v>
      </c>
      <c r="D331" s="130">
        <f aca="true" t="shared" si="52" ref="D331:F333">D332</f>
        <v>359.1</v>
      </c>
      <c r="E331" s="130">
        <f t="shared" si="52"/>
        <v>282.8</v>
      </c>
      <c r="F331" s="130">
        <f t="shared" si="52"/>
        <v>282.8</v>
      </c>
    </row>
    <row r="332" spans="1:6" ht="12.75">
      <c r="A332" s="129" t="s">
        <v>221</v>
      </c>
      <c r="B332" s="185"/>
      <c r="C332" s="133" t="s">
        <v>738</v>
      </c>
      <c r="D332" s="130">
        <f>D333+D338</f>
        <v>359.1</v>
      </c>
      <c r="E332" s="130">
        <f>E333+E338</f>
        <v>282.8</v>
      </c>
      <c r="F332" s="130">
        <f>F333+F338</f>
        <v>282.8</v>
      </c>
    </row>
    <row r="333" spans="1:6" ht="12.75">
      <c r="A333" s="129" t="s">
        <v>222</v>
      </c>
      <c r="B333" s="185"/>
      <c r="C333" s="133" t="s">
        <v>604</v>
      </c>
      <c r="D333" s="130">
        <f>D334</f>
        <v>339.1</v>
      </c>
      <c r="E333" s="130">
        <f t="shared" si="52"/>
        <v>282.8</v>
      </c>
      <c r="F333" s="130">
        <f t="shared" si="52"/>
        <v>282.8</v>
      </c>
    </row>
    <row r="334" spans="1:6" ht="25.5">
      <c r="A334" s="129" t="s">
        <v>223</v>
      </c>
      <c r="B334" s="185"/>
      <c r="C334" s="133" t="s">
        <v>739</v>
      </c>
      <c r="D334" s="130">
        <f>D335+D336+D337</f>
        <v>339.1</v>
      </c>
      <c r="E334" s="130">
        <f>E335+E336+E337</f>
        <v>282.8</v>
      </c>
      <c r="F334" s="130">
        <f>F335+F336+F337</f>
        <v>282.8</v>
      </c>
    </row>
    <row r="335" spans="1:6" ht="51">
      <c r="A335" s="129" t="s">
        <v>223</v>
      </c>
      <c r="B335" s="185" t="s">
        <v>103</v>
      </c>
      <c r="C335" s="133" t="s">
        <v>610</v>
      </c>
      <c r="D335" s="130">
        <f>'Прил.№5'!F487</f>
        <v>172.9</v>
      </c>
      <c r="E335" s="130">
        <f>'Прил.№5'!G487</f>
        <v>172.9</v>
      </c>
      <c r="F335" s="130">
        <f>'Прил.№5'!H487</f>
        <v>172.9</v>
      </c>
    </row>
    <row r="336" spans="1:6" ht="25.5">
      <c r="A336" s="129" t="s">
        <v>223</v>
      </c>
      <c r="B336" s="185" t="s">
        <v>105</v>
      </c>
      <c r="C336" s="133" t="s">
        <v>606</v>
      </c>
      <c r="D336" s="130">
        <f>'Прил.№5'!F488</f>
        <v>165.10000000000002</v>
      </c>
      <c r="E336" s="130">
        <f>'Прил.№5'!G488</f>
        <v>108.8</v>
      </c>
      <c r="F336" s="130">
        <f>'Прил.№5'!H488</f>
        <v>108.8</v>
      </c>
    </row>
    <row r="337" spans="1:6" ht="12.75">
      <c r="A337" s="129" t="s">
        <v>223</v>
      </c>
      <c r="B337" s="185" t="s">
        <v>149</v>
      </c>
      <c r="C337" s="133" t="s">
        <v>611</v>
      </c>
      <c r="D337" s="130">
        <f>'Прил.№5'!F489</f>
        <v>1.1</v>
      </c>
      <c r="E337" s="130">
        <f>'Прил.№5'!G489</f>
        <v>1.1</v>
      </c>
      <c r="F337" s="130">
        <f>'Прил.№5'!H489</f>
        <v>1.1</v>
      </c>
    </row>
    <row r="338" spans="1:6" ht="25.5">
      <c r="A338" s="137" t="s">
        <v>949</v>
      </c>
      <c r="B338" s="138"/>
      <c r="C338" s="139" t="s">
        <v>409</v>
      </c>
      <c r="D338" s="130">
        <f aca="true" t="shared" si="53" ref="D338:F339">D339</f>
        <v>20</v>
      </c>
      <c r="E338" s="130">
        <f t="shared" si="53"/>
        <v>0</v>
      </c>
      <c r="F338" s="130">
        <f t="shared" si="53"/>
        <v>0</v>
      </c>
    </row>
    <row r="339" spans="1:6" ht="25.5">
      <c r="A339" s="137" t="s">
        <v>950</v>
      </c>
      <c r="B339" s="138"/>
      <c r="C339" s="139" t="s">
        <v>948</v>
      </c>
      <c r="D339" s="130">
        <f t="shared" si="53"/>
        <v>20</v>
      </c>
      <c r="E339" s="130">
        <f t="shared" si="53"/>
        <v>0</v>
      </c>
      <c r="F339" s="130">
        <f t="shared" si="53"/>
        <v>0</v>
      </c>
    </row>
    <row r="340" spans="1:6" ht="25.5">
      <c r="A340" s="137" t="s">
        <v>950</v>
      </c>
      <c r="B340" s="138" t="s">
        <v>105</v>
      </c>
      <c r="C340" s="140" t="s">
        <v>598</v>
      </c>
      <c r="D340" s="130">
        <f>'Прил.№5'!F492</f>
        <v>20</v>
      </c>
      <c r="E340" s="130">
        <f>'Прил.№5'!G492</f>
        <v>0</v>
      </c>
      <c r="F340" s="130">
        <f>'Прил.№5'!H492</f>
        <v>0</v>
      </c>
    </row>
    <row r="341" spans="1:6" ht="12.75">
      <c r="A341" s="129" t="s">
        <v>264</v>
      </c>
      <c r="B341" s="185"/>
      <c r="C341" s="133" t="s">
        <v>740</v>
      </c>
      <c r="D341" s="130">
        <f>D342</f>
        <v>3190.15</v>
      </c>
      <c r="E341" s="130">
        <f>E342</f>
        <v>2579.3</v>
      </c>
      <c r="F341" s="130">
        <f>F342</f>
        <v>2579.3</v>
      </c>
    </row>
    <row r="342" spans="1:6" ht="12.75">
      <c r="A342" s="129" t="s">
        <v>265</v>
      </c>
      <c r="B342" s="185"/>
      <c r="C342" s="133" t="s">
        <v>741</v>
      </c>
      <c r="D342" s="130">
        <f>D343+D352</f>
        <v>3190.15</v>
      </c>
      <c r="E342" s="130">
        <f>E343+E352</f>
        <v>2579.3</v>
      </c>
      <c r="F342" s="130">
        <f>F343+F352</f>
        <v>2579.3</v>
      </c>
    </row>
    <row r="343" spans="1:6" ht="12.75">
      <c r="A343" s="129" t="s">
        <v>266</v>
      </c>
      <c r="B343" s="185"/>
      <c r="C343" s="133" t="s">
        <v>670</v>
      </c>
      <c r="D343" s="130">
        <f>D344+D346+D349</f>
        <v>2579.3</v>
      </c>
      <c r="E343" s="130">
        <f>E344+E346+E349</f>
        <v>2579.3</v>
      </c>
      <c r="F343" s="130">
        <f>F344+F346+F349</f>
        <v>2579.3</v>
      </c>
    </row>
    <row r="344" spans="1:6" ht="25.5">
      <c r="A344" s="129" t="s">
        <v>267</v>
      </c>
      <c r="B344" s="185"/>
      <c r="C344" s="133" t="s">
        <v>742</v>
      </c>
      <c r="D344" s="130">
        <f>D345</f>
        <v>2518.3</v>
      </c>
      <c r="E344" s="130">
        <f>E345</f>
        <v>2579.3</v>
      </c>
      <c r="F344" s="130">
        <f>F345</f>
        <v>2579.3</v>
      </c>
    </row>
    <row r="345" spans="1:6" ht="29.25" customHeight="1">
      <c r="A345" s="129" t="s">
        <v>267</v>
      </c>
      <c r="B345" s="185" t="s">
        <v>151</v>
      </c>
      <c r="C345" s="133" t="s">
        <v>621</v>
      </c>
      <c r="D345" s="130">
        <f>'Прил.№5'!F381</f>
        <v>2518.3</v>
      </c>
      <c r="E345" s="130">
        <f>'Прил.№5'!G381</f>
        <v>2579.3</v>
      </c>
      <c r="F345" s="130">
        <f>'Прил.№5'!H381</f>
        <v>2579.3</v>
      </c>
    </row>
    <row r="346" spans="1:6" ht="0.75" customHeight="1" hidden="1">
      <c r="A346" s="129" t="s">
        <v>378</v>
      </c>
      <c r="B346" s="185"/>
      <c r="C346" s="133" t="s">
        <v>726</v>
      </c>
      <c r="D346" s="130">
        <f aca="true" t="shared" si="54" ref="D346:F347">D347</f>
        <v>0</v>
      </c>
      <c r="E346" s="130">
        <f t="shared" si="54"/>
        <v>0</v>
      </c>
      <c r="F346" s="130">
        <f t="shared" si="54"/>
        <v>0</v>
      </c>
    </row>
    <row r="347" spans="1:6" ht="12.75" hidden="1">
      <c r="A347" s="129" t="s">
        <v>379</v>
      </c>
      <c r="B347" s="185"/>
      <c r="C347" s="133" t="s">
        <v>743</v>
      </c>
      <c r="D347" s="130">
        <f t="shared" si="54"/>
        <v>0</v>
      </c>
      <c r="E347" s="130">
        <f t="shared" si="54"/>
        <v>0</v>
      </c>
      <c r="F347" s="130">
        <f t="shared" si="54"/>
        <v>0</v>
      </c>
    </row>
    <row r="348" spans="1:6" ht="25.5" hidden="1">
      <c r="A348" s="129" t="s">
        <v>379</v>
      </c>
      <c r="B348" s="185" t="s">
        <v>151</v>
      </c>
      <c r="C348" s="133" t="s">
        <v>621</v>
      </c>
      <c r="D348" s="130">
        <f>'Прил.№5'!F384</f>
        <v>0</v>
      </c>
      <c r="E348" s="130">
        <f>'Прил.№5'!G384</f>
        <v>0</v>
      </c>
      <c r="F348" s="130">
        <f>'Прил.№5'!H384</f>
        <v>0</v>
      </c>
    </row>
    <row r="349" spans="1:6" ht="38.25">
      <c r="A349" s="137" t="s">
        <v>859</v>
      </c>
      <c r="B349" s="138"/>
      <c r="C349" s="140" t="s">
        <v>454</v>
      </c>
      <c r="D349" s="130">
        <f aca="true" t="shared" si="55" ref="D349:F350">D350</f>
        <v>61</v>
      </c>
      <c r="E349" s="130">
        <f t="shared" si="55"/>
        <v>0</v>
      </c>
      <c r="F349" s="130">
        <f t="shared" si="55"/>
        <v>0</v>
      </c>
    </row>
    <row r="350" spans="1:6" ht="38.25">
      <c r="A350" s="137" t="s">
        <v>858</v>
      </c>
      <c r="B350" s="138"/>
      <c r="C350" s="140" t="s">
        <v>860</v>
      </c>
      <c r="D350" s="130">
        <f t="shared" si="55"/>
        <v>61</v>
      </c>
      <c r="E350" s="130">
        <f t="shared" si="55"/>
        <v>0</v>
      </c>
      <c r="F350" s="130">
        <f t="shared" si="55"/>
        <v>0</v>
      </c>
    </row>
    <row r="351" spans="1:6" ht="25.5">
      <c r="A351" s="137" t="s">
        <v>858</v>
      </c>
      <c r="B351" s="138" t="s">
        <v>151</v>
      </c>
      <c r="C351" s="140" t="s">
        <v>508</v>
      </c>
      <c r="D351" s="130">
        <f>'Прил.№5'!F387</f>
        <v>61</v>
      </c>
      <c r="E351" s="130">
        <f>'Прил.№5'!G387</f>
        <v>0</v>
      </c>
      <c r="F351" s="130">
        <f>'Прил.№5'!H387</f>
        <v>0</v>
      </c>
    </row>
    <row r="352" spans="1:6" ht="25.5">
      <c r="A352" s="137" t="s">
        <v>861</v>
      </c>
      <c r="B352" s="138"/>
      <c r="C352" s="139" t="s">
        <v>409</v>
      </c>
      <c r="D352" s="130">
        <f aca="true" t="shared" si="56" ref="D352:F353">D353</f>
        <v>610.85</v>
      </c>
      <c r="E352" s="130">
        <f t="shared" si="56"/>
        <v>0</v>
      </c>
      <c r="F352" s="130">
        <f t="shared" si="56"/>
        <v>0</v>
      </c>
    </row>
    <row r="353" spans="1:6" ht="38.25">
      <c r="A353" s="137" t="s">
        <v>862</v>
      </c>
      <c r="B353" s="138"/>
      <c r="C353" s="140" t="s">
        <v>863</v>
      </c>
      <c r="D353" s="130">
        <f t="shared" si="56"/>
        <v>610.85</v>
      </c>
      <c r="E353" s="130">
        <f t="shared" si="56"/>
        <v>0</v>
      </c>
      <c r="F353" s="130">
        <f t="shared" si="56"/>
        <v>0</v>
      </c>
    </row>
    <row r="354" spans="1:6" ht="25.5">
      <c r="A354" s="137" t="s">
        <v>862</v>
      </c>
      <c r="B354" s="138" t="s">
        <v>151</v>
      </c>
      <c r="C354" s="140" t="s">
        <v>508</v>
      </c>
      <c r="D354" s="130">
        <f>'Прил.№5'!F390</f>
        <v>610.85</v>
      </c>
      <c r="E354" s="130">
        <f>'Прил.№5'!G390</f>
        <v>0</v>
      </c>
      <c r="F354" s="130">
        <f>'Прил.№5'!H390</f>
        <v>0</v>
      </c>
    </row>
    <row r="355" spans="1:6" ht="19.5" customHeight="1">
      <c r="A355" s="129" t="s">
        <v>224</v>
      </c>
      <c r="B355" s="185"/>
      <c r="C355" s="133" t="s">
        <v>622</v>
      </c>
      <c r="D355" s="130">
        <f aca="true" t="shared" si="57" ref="D355:F356">D356</f>
        <v>7260.4</v>
      </c>
      <c r="E355" s="130">
        <f t="shared" si="57"/>
        <v>7025</v>
      </c>
      <c r="F355" s="130">
        <f t="shared" si="57"/>
        <v>6885</v>
      </c>
    </row>
    <row r="356" spans="1:6" ht="51">
      <c r="A356" s="129" t="s">
        <v>225</v>
      </c>
      <c r="B356" s="185"/>
      <c r="C356" s="133" t="s">
        <v>744</v>
      </c>
      <c r="D356" s="130">
        <f t="shared" si="57"/>
        <v>7260.4</v>
      </c>
      <c r="E356" s="130">
        <f t="shared" si="57"/>
        <v>7025</v>
      </c>
      <c r="F356" s="130">
        <f t="shared" si="57"/>
        <v>6885</v>
      </c>
    </row>
    <row r="357" spans="1:6" ht="12.75">
      <c r="A357" s="129" t="s">
        <v>226</v>
      </c>
      <c r="B357" s="185"/>
      <c r="C357" s="133" t="s">
        <v>604</v>
      </c>
      <c r="D357" s="130">
        <f>D358+D361+D365+D369</f>
        <v>7260.4</v>
      </c>
      <c r="E357" s="130">
        <f>E358+E361+E365+E369</f>
        <v>7025</v>
      </c>
      <c r="F357" s="130">
        <f>F358+F361+F365+F369</f>
        <v>6885</v>
      </c>
    </row>
    <row r="358" spans="1:6" ht="38.25">
      <c r="A358" s="129" t="s">
        <v>227</v>
      </c>
      <c r="B358" s="185"/>
      <c r="C358" s="133" t="s">
        <v>745</v>
      </c>
      <c r="D358" s="130">
        <f>D359</f>
        <v>877.7</v>
      </c>
      <c r="E358" s="130">
        <f>E359</f>
        <v>880</v>
      </c>
      <c r="F358" s="130">
        <f>F359</f>
        <v>880</v>
      </c>
    </row>
    <row r="359" spans="1:6" ht="51">
      <c r="A359" s="129" t="s">
        <v>227</v>
      </c>
      <c r="B359" s="185" t="s">
        <v>103</v>
      </c>
      <c r="C359" s="133" t="s">
        <v>610</v>
      </c>
      <c r="D359" s="130">
        <f>'Прил.№5'!F499</f>
        <v>877.7</v>
      </c>
      <c r="E359" s="130">
        <f>'Прил.№5'!G499</f>
        <v>880</v>
      </c>
      <c r="F359" s="130">
        <f>'Прил.№5'!H499</f>
        <v>880</v>
      </c>
    </row>
    <row r="360" spans="1:6" ht="0.75" customHeight="1">
      <c r="A360" s="129" t="s">
        <v>229</v>
      </c>
      <c r="B360" s="185" t="s">
        <v>149</v>
      </c>
      <c r="C360" s="133" t="s">
        <v>611</v>
      </c>
      <c r="D360" s="130">
        <f>'Прил.№5'!F500</f>
        <v>0</v>
      </c>
      <c r="E360" s="130">
        <f>'Прил.№5'!G500</f>
        <v>0</v>
      </c>
      <c r="F360" s="130">
        <f>'Прил.№5'!H500</f>
        <v>0</v>
      </c>
    </row>
    <row r="361" spans="1:6" ht="25.5">
      <c r="A361" s="129" t="s">
        <v>230</v>
      </c>
      <c r="B361" s="185"/>
      <c r="C361" s="133" t="s">
        <v>746</v>
      </c>
      <c r="D361" s="130">
        <f>D362+D363+D364</f>
        <v>1603</v>
      </c>
      <c r="E361" s="130">
        <f>E362+E363+E364</f>
        <v>1603</v>
      </c>
      <c r="F361" s="130">
        <f>F362+F363+F364</f>
        <v>1503</v>
      </c>
    </row>
    <row r="362" spans="1:6" ht="51">
      <c r="A362" s="129" t="s">
        <v>230</v>
      </c>
      <c r="B362" s="185" t="s">
        <v>103</v>
      </c>
      <c r="C362" s="133" t="s">
        <v>610</v>
      </c>
      <c r="D362" s="130">
        <f>'Прил.№5'!F502</f>
        <v>1389</v>
      </c>
      <c r="E362" s="130">
        <f>'Прил.№5'!G502</f>
        <v>1389</v>
      </c>
      <c r="F362" s="130">
        <f>'Прил.№5'!H502</f>
        <v>1289</v>
      </c>
    </row>
    <row r="363" spans="1:6" ht="25.5">
      <c r="A363" s="129" t="s">
        <v>230</v>
      </c>
      <c r="B363" s="185" t="s">
        <v>105</v>
      </c>
      <c r="C363" s="133" t="s">
        <v>606</v>
      </c>
      <c r="D363" s="130">
        <f>'Прил.№5'!F503</f>
        <v>204</v>
      </c>
      <c r="E363" s="130">
        <f>'Прил.№5'!G503</f>
        <v>204</v>
      </c>
      <c r="F363" s="130">
        <f>'Прил.№5'!H503</f>
        <v>204</v>
      </c>
    </row>
    <row r="364" spans="1:6" ht="12.75">
      <c r="A364" s="129" t="s">
        <v>230</v>
      </c>
      <c r="B364" s="185" t="s">
        <v>149</v>
      </c>
      <c r="C364" s="133" t="s">
        <v>611</v>
      </c>
      <c r="D364" s="130">
        <f>'Прил.№5'!F504</f>
        <v>10</v>
      </c>
      <c r="E364" s="130">
        <f>'Прил.№5'!G504</f>
        <v>10</v>
      </c>
      <c r="F364" s="130">
        <f>'Прил.№5'!H504</f>
        <v>10</v>
      </c>
    </row>
    <row r="365" spans="1:6" ht="25.5">
      <c r="A365" s="129" t="s">
        <v>233</v>
      </c>
      <c r="B365" s="185"/>
      <c r="C365" s="133" t="s">
        <v>747</v>
      </c>
      <c r="D365" s="130">
        <f>D366+D367+D368</f>
        <v>4779.7</v>
      </c>
      <c r="E365" s="130">
        <f>E366+E367+E368</f>
        <v>4542</v>
      </c>
      <c r="F365" s="130">
        <f>F366+F367+F368</f>
        <v>4502</v>
      </c>
    </row>
    <row r="366" spans="1:6" ht="51">
      <c r="A366" s="129" t="s">
        <v>233</v>
      </c>
      <c r="B366" s="185" t="s">
        <v>103</v>
      </c>
      <c r="C366" s="133" t="s">
        <v>610</v>
      </c>
      <c r="D366" s="130">
        <f>'Прил.№5'!F509</f>
        <v>3476.7</v>
      </c>
      <c r="E366" s="130">
        <f>'Прил.№5'!G509</f>
        <v>4150</v>
      </c>
      <c r="F366" s="130">
        <f>'Прил.№5'!H509</f>
        <v>4110</v>
      </c>
    </row>
    <row r="367" spans="1:6" ht="25.5">
      <c r="A367" s="129" t="s">
        <v>233</v>
      </c>
      <c r="B367" s="185" t="s">
        <v>105</v>
      </c>
      <c r="C367" s="133" t="s">
        <v>606</v>
      </c>
      <c r="D367" s="130">
        <f>'Прил.№5'!F510</f>
        <v>1301</v>
      </c>
      <c r="E367" s="130">
        <f>'Прил.№5'!G510</f>
        <v>390</v>
      </c>
      <c r="F367" s="130">
        <f>'Прил.№5'!H510</f>
        <v>390</v>
      </c>
    </row>
    <row r="368" spans="1:6" ht="12.75">
      <c r="A368" s="129" t="s">
        <v>233</v>
      </c>
      <c r="B368" s="185" t="s">
        <v>149</v>
      </c>
      <c r="C368" s="133" t="s">
        <v>611</v>
      </c>
      <c r="D368" s="130">
        <f>'Прил.№5'!F511</f>
        <v>2</v>
      </c>
      <c r="E368" s="130">
        <f>'Прил.№5'!G511</f>
        <v>2</v>
      </c>
      <c r="F368" s="130">
        <f>'Прил.№5'!H511</f>
        <v>2</v>
      </c>
    </row>
    <row r="369" spans="1:6" ht="25.5" hidden="1">
      <c r="A369" s="129" t="s">
        <v>231</v>
      </c>
      <c r="B369" s="185"/>
      <c r="C369" s="133" t="s">
        <v>746</v>
      </c>
      <c r="D369" s="130">
        <f aca="true" t="shared" si="58" ref="D369:F370">D370</f>
        <v>0</v>
      </c>
      <c r="E369" s="130">
        <f t="shared" si="58"/>
        <v>0</v>
      </c>
      <c r="F369" s="130">
        <f t="shared" si="58"/>
        <v>0</v>
      </c>
    </row>
    <row r="370" spans="1:6" ht="25.5" hidden="1">
      <c r="A370" s="129" t="s">
        <v>232</v>
      </c>
      <c r="B370" s="185"/>
      <c r="C370" s="133" t="s">
        <v>609</v>
      </c>
      <c r="D370" s="130">
        <f t="shared" si="58"/>
        <v>0</v>
      </c>
      <c r="E370" s="130">
        <f t="shared" si="58"/>
        <v>0</v>
      </c>
      <c r="F370" s="130">
        <f t="shared" si="58"/>
        <v>0</v>
      </c>
    </row>
    <row r="371" spans="1:6" ht="25.5" hidden="1">
      <c r="A371" s="129" t="s">
        <v>232</v>
      </c>
      <c r="B371" s="185" t="s">
        <v>105</v>
      </c>
      <c r="C371" s="133" t="s">
        <v>606</v>
      </c>
      <c r="D371" s="130">
        <f>'Прил.№5'!F507</f>
        <v>0</v>
      </c>
      <c r="E371" s="130">
        <f>'Прил.№5'!G507</f>
        <v>0</v>
      </c>
      <c r="F371" s="130">
        <f>'Прил.№5'!H507</f>
        <v>0</v>
      </c>
    </row>
    <row r="372" spans="1:6" ht="38.25">
      <c r="A372" s="127" t="s">
        <v>245</v>
      </c>
      <c r="B372" s="188"/>
      <c r="C372" s="132" t="s">
        <v>748</v>
      </c>
      <c r="D372" s="128">
        <f>D373+D404+D433+D460+D474+D487</f>
        <v>221762.76</v>
      </c>
      <c r="E372" s="128">
        <f>E373+E404+E433+E460+E474+E487</f>
        <v>214514.6</v>
      </c>
      <c r="F372" s="128">
        <f>F373+F404+F433+F460+F474+F487</f>
        <v>177949.3</v>
      </c>
    </row>
    <row r="373" spans="1:6" ht="12.75">
      <c r="A373" s="129" t="s">
        <v>246</v>
      </c>
      <c r="B373" s="185"/>
      <c r="C373" s="133" t="s">
        <v>749</v>
      </c>
      <c r="D373" s="130">
        <f>D374</f>
        <v>87131.6</v>
      </c>
      <c r="E373" s="130">
        <f>E374</f>
        <v>90030.1</v>
      </c>
      <c r="F373" s="130">
        <f>F374</f>
        <v>54553.399999999994</v>
      </c>
    </row>
    <row r="374" spans="1:6" ht="25.5">
      <c r="A374" s="129" t="s">
        <v>247</v>
      </c>
      <c r="B374" s="185"/>
      <c r="C374" s="133" t="s">
        <v>750</v>
      </c>
      <c r="D374" s="130">
        <f>D375+D385</f>
        <v>87131.6</v>
      </c>
      <c r="E374" s="130">
        <f>E375+E385</f>
        <v>90030.1</v>
      </c>
      <c r="F374" s="130">
        <f>F375+F385</f>
        <v>54553.399999999994</v>
      </c>
    </row>
    <row r="375" spans="1:6" ht="25.5">
      <c r="A375" s="129" t="s">
        <v>143</v>
      </c>
      <c r="B375" s="185"/>
      <c r="C375" s="139" t="s">
        <v>409</v>
      </c>
      <c r="D375" s="130">
        <f>D378+D381+D376+D383</f>
        <v>37978.6</v>
      </c>
      <c r="E375" s="130">
        <f>E378+E381+E376+E383</f>
        <v>31368.6</v>
      </c>
      <c r="F375" s="130">
        <f>F378+F381+F376+F383</f>
        <v>31368.6</v>
      </c>
    </row>
    <row r="376" spans="1:6" ht="25.5">
      <c r="A376" s="137" t="s">
        <v>912</v>
      </c>
      <c r="B376" s="164"/>
      <c r="C376" s="151" t="s">
        <v>913</v>
      </c>
      <c r="D376" s="130">
        <f>D377</f>
        <v>3015</v>
      </c>
      <c r="E376" s="130">
        <f>E377</f>
        <v>0</v>
      </c>
      <c r="F376" s="130">
        <f>F377</f>
        <v>0</v>
      </c>
    </row>
    <row r="377" spans="1:6" ht="25.5">
      <c r="A377" s="137" t="s">
        <v>912</v>
      </c>
      <c r="B377" s="164">
        <v>600</v>
      </c>
      <c r="C377" s="140" t="s">
        <v>540</v>
      </c>
      <c r="D377" s="130">
        <f>'Прил.№5'!F579</f>
        <v>3015</v>
      </c>
      <c r="E377" s="130">
        <f>'Прил.№5'!G579</f>
        <v>0</v>
      </c>
      <c r="F377" s="130">
        <f>'Прил.№5'!H579</f>
        <v>0</v>
      </c>
    </row>
    <row r="378" spans="1:6" ht="51">
      <c r="A378" s="129" t="s">
        <v>751</v>
      </c>
      <c r="B378" s="185"/>
      <c r="C378" s="133" t="s">
        <v>752</v>
      </c>
      <c r="D378" s="130">
        <f>D379+D380</f>
        <v>3401.6</v>
      </c>
      <c r="E378" s="130">
        <f>E379+E380</f>
        <v>3401.6</v>
      </c>
      <c r="F378" s="130">
        <f>F379+F380</f>
        <v>3401.6</v>
      </c>
    </row>
    <row r="379" spans="1:6" ht="25.5">
      <c r="A379" s="129" t="s">
        <v>751</v>
      </c>
      <c r="B379" s="185" t="s">
        <v>105</v>
      </c>
      <c r="C379" s="133" t="s">
        <v>606</v>
      </c>
      <c r="D379" s="130">
        <f>'Прил.№5'!F697</f>
        <v>82.6</v>
      </c>
      <c r="E379" s="130">
        <f>'Прил.№5'!G697</f>
        <v>82.6</v>
      </c>
      <c r="F379" s="130">
        <f>'Прил.№5'!H697</f>
        <v>82.6</v>
      </c>
    </row>
    <row r="380" spans="1:6" ht="12.75">
      <c r="A380" s="129" t="s">
        <v>751</v>
      </c>
      <c r="B380" s="185" t="s">
        <v>178</v>
      </c>
      <c r="C380" s="133" t="s">
        <v>616</v>
      </c>
      <c r="D380" s="130">
        <f>'Прил.№5'!F698</f>
        <v>3319</v>
      </c>
      <c r="E380" s="130">
        <f>'Прил.№5'!G698</f>
        <v>3319</v>
      </c>
      <c r="F380" s="130">
        <f>'Прил.№5'!H698</f>
        <v>3319</v>
      </c>
    </row>
    <row r="381" spans="1:6" ht="51">
      <c r="A381" s="129" t="s">
        <v>144</v>
      </c>
      <c r="B381" s="185"/>
      <c r="C381" s="133" t="s">
        <v>753</v>
      </c>
      <c r="D381" s="130">
        <f>D382</f>
        <v>31434.5</v>
      </c>
      <c r="E381" s="130">
        <f>E382</f>
        <v>27967</v>
      </c>
      <c r="F381" s="130">
        <f>F382</f>
        <v>27967</v>
      </c>
    </row>
    <row r="382" spans="1:6" ht="25.5">
      <c r="A382" s="129" t="s">
        <v>144</v>
      </c>
      <c r="B382" s="185" t="s">
        <v>151</v>
      </c>
      <c r="C382" s="133" t="s">
        <v>621</v>
      </c>
      <c r="D382" s="130">
        <f>'Прил.№5'!F581</f>
        <v>31434.5</v>
      </c>
      <c r="E382" s="130">
        <f>'Прил.№5'!G581</f>
        <v>27967</v>
      </c>
      <c r="F382" s="130">
        <f>'Прил.№5'!H581</f>
        <v>27967</v>
      </c>
    </row>
    <row r="383" spans="1:6" ht="25.5">
      <c r="A383" s="137" t="s">
        <v>952</v>
      </c>
      <c r="B383" s="164"/>
      <c r="C383" s="139" t="s">
        <v>948</v>
      </c>
      <c r="D383" s="130">
        <f>D384</f>
        <v>127.5</v>
      </c>
      <c r="E383" s="130">
        <f>E384</f>
        <v>0</v>
      </c>
      <c r="F383" s="130">
        <f>F384</f>
        <v>0</v>
      </c>
    </row>
    <row r="384" spans="1:6" ht="25.5">
      <c r="A384" s="137" t="s">
        <v>952</v>
      </c>
      <c r="B384" s="164">
        <v>600</v>
      </c>
      <c r="C384" s="140" t="s">
        <v>508</v>
      </c>
      <c r="D384" s="130">
        <f>'Прил.№5'!F583</f>
        <v>127.5</v>
      </c>
      <c r="E384" s="130">
        <f>'Прил.№5'!G583</f>
        <v>0</v>
      </c>
      <c r="F384" s="130">
        <f>'Прил.№5'!H583</f>
        <v>0</v>
      </c>
    </row>
    <row r="385" spans="1:6" ht="13.5" customHeight="1">
      <c r="A385" s="129" t="s">
        <v>248</v>
      </c>
      <c r="B385" s="185"/>
      <c r="C385" s="133" t="s">
        <v>604</v>
      </c>
      <c r="D385" s="130">
        <f>D386+D388+D390+D392+D401+D398+D394+D396</f>
        <v>49153</v>
      </c>
      <c r="E385" s="130">
        <f>E386+E388+E390+E392+E401+E398+E394+E396</f>
        <v>58661.5</v>
      </c>
      <c r="F385" s="130">
        <f>F386+F388+F390+F392+F401+F398+F394+F396</f>
        <v>23184.8</v>
      </c>
    </row>
    <row r="386" spans="1:6" ht="12.75">
      <c r="A386" s="129" t="s">
        <v>249</v>
      </c>
      <c r="B386" s="185"/>
      <c r="C386" s="133" t="s">
        <v>754</v>
      </c>
      <c r="D386" s="130">
        <f>D387</f>
        <v>23623.05</v>
      </c>
      <c r="E386" s="130">
        <f>E387</f>
        <v>17849.15</v>
      </c>
      <c r="F386" s="130">
        <f>F387</f>
        <v>23184.8</v>
      </c>
    </row>
    <row r="387" spans="1:6" ht="25.5">
      <c r="A387" s="129" t="s">
        <v>249</v>
      </c>
      <c r="B387" s="185" t="s">
        <v>151</v>
      </c>
      <c r="C387" s="133" t="s">
        <v>621</v>
      </c>
      <c r="D387" s="130">
        <f>'Прил.№5'!F569</f>
        <v>23623.05</v>
      </c>
      <c r="E387" s="130">
        <f>'Прил.№5'!G569</f>
        <v>17849.15</v>
      </c>
      <c r="F387" s="130">
        <f>'Прил.№5'!H569</f>
        <v>23184.8</v>
      </c>
    </row>
    <row r="388" spans="1:6" ht="12.75">
      <c r="A388" s="137" t="s">
        <v>755</v>
      </c>
      <c r="B388" s="164"/>
      <c r="C388" s="140" t="s">
        <v>244</v>
      </c>
      <c r="D388" s="130">
        <f>D389</f>
        <v>700.2</v>
      </c>
      <c r="E388" s="130">
        <f>E389</f>
        <v>0</v>
      </c>
      <c r="F388" s="130">
        <f>F389</f>
        <v>0</v>
      </c>
    </row>
    <row r="389" spans="1:6" ht="25.5">
      <c r="A389" s="137" t="s">
        <v>755</v>
      </c>
      <c r="B389" s="164">
        <v>600</v>
      </c>
      <c r="C389" s="140" t="s">
        <v>540</v>
      </c>
      <c r="D389" s="130">
        <f>'Прил.№5'!F571</f>
        <v>700.2</v>
      </c>
      <c r="E389" s="130">
        <f>'Прил.№5'!G571</f>
        <v>0</v>
      </c>
      <c r="F389" s="130">
        <f>'Прил.№5'!H571</f>
        <v>0</v>
      </c>
    </row>
    <row r="390" spans="1:6" ht="25.5">
      <c r="A390" s="137" t="s">
        <v>756</v>
      </c>
      <c r="B390" s="164"/>
      <c r="C390" s="151" t="s">
        <v>61</v>
      </c>
      <c r="D390" s="130">
        <f>D391</f>
        <v>54.55</v>
      </c>
      <c r="E390" s="130">
        <f>E391</f>
        <v>0</v>
      </c>
      <c r="F390" s="130">
        <f>F391</f>
        <v>0</v>
      </c>
    </row>
    <row r="391" spans="1:6" ht="25.5">
      <c r="A391" s="137" t="s">
        <v>756</v>
      </c>
      <c r="B391" s="164">
        <v>600</v>
      </c>
      <c r="C391" s="140" t="s">
        <v>540</v>
      </c>
      <c r="D391" s="130">
        <f>'Прил.№5'!F573</f>
        <v>54.55</v>
      </c>
      <c r="E391" s="130">
        <f>'Прил.№5'!G573</f>
        <v>0</v>
      </c>
      <c r="F391" s="130">
        <f>'Прил.№5'!H573</f>
        <v>0</v>
      </c>
    </row>
    <row r="392" spans="1:6" ht="25.5">
      <c r="A392" s="137" t="s">
        <v>848</v>
      </c>
      <c r="B392" s="164"/>
      <c r="C392" s="139" t="s">
        <v>886</v>
      </c>
      <c r="D392" s="130">
        <f>D393</f>
        <v>3585.6</v>
      </c>
      <c r="E392" s="130">
        <f>E393</f>
        <v>0</v>
      </c>
      <c r="F392" s="130">
        <f>F393</f>
        <v>0</v>
      </c>
    </row>
    <row r="393" spans="1:6" ht="25.5">
      <c r="A393" s="137" t="s">
        <v>848</v>
      </c>
      <c r="B393" s="185">
        <v>414</v>
      </c>
      <c r="C393" s="173" t="s">
        <v>898</v>
      </c>
      <c r="D393" s="130">
        <f>'Прил.№5'!F148+'Прил.№5'!F315</f>
        <v>3585.6</v>
      </c>
      <c r="E393" s="130">
        <f>'Прил.№5'!G148+'Прил.№5'!G315</f>
        <v>0</v>
      </c>
      <c r="F393" s="130">
        <f>'Прил.№5'!H148+'Прил.№5'!H315</f>
        <v>0</v>
      </c>
    </row>
    <row r="394" spans="1:6" ht="25.5">
      <c r="A394" s="137" t="s">
        <v>958</v>
      </c>
      <c r="B394" s="164"/>
      <c r="C394" s="139" t="s">
        <v>959</v>
      </c>
      <c r="D394" s="130">
        <f>D395</f>
        <v>200</v>
      </c>
      <c r="E394" s="130">
        <f>E395</f>
        <v>0</v>
      </c>
      <c r="F394" s="130">
        <f>F395</f>
        <v>0</v>
      </c>
    </row>
    <row r="395" spans="1:6" ht="25.5">
      <c r="A395" s="137" t="s">
        <v>958</v>
      </c>
      <c r="B395" s="164">
        <v>414</v>
      </c>
      <c r="C395" s="140" t="s">
        <v>898</v>
      </c>
      <c r="D395" s="130">
        <f>'Прил.№5'!F151</f>
        <v>200</v>
      </c>
      <c r="E395" s="130">
        <f>'Прил.№5'!G151</f>
        <v>0</v>
      </c>
      <c r="F395" s="130">
        <f>'Прил.№5'!H151</f>
        <v>0</v>
      </c>
    </row>
    <row r="396" spans="1:6" ht="38.25">
      <c r="A396" s="137" t="s">
        <v>970</v>
      </c>
      <c r="B396" s="164"/>
      <c r="C396" s="139" t="s">
        <v>969</v>
      </c>
      <c r="D396" s="130">
        <f>D397</f>
        <v>1500</v>
      </c>
      <c r="E396" s="130">
        <f>E397</f>
        <v>0</v>
      </c>
      <c r="F396" s="130">
        <f>F397</f>
        <v>0</v>
      </c>
    </row>
    <row r="397" spans="1:6" ht="25.5">
      <c r="A397" s="137" t="s">
        <v>970</v>
      </c>
      <c r="B397" s="164">
        <v>414</v>
      </c>
      <c r="C397" s="140" t="s">
        <v>898</v>
      </c>
      <c r="D397" s="130">
        <f>'Прил.№5'!F153</f>
        <v>1500</v>
      </c>
      <c r="E397" s="130">
        <f>'Прил.№5'!G153</f>
        <v>0</v>
      </c>
      <c r="F397" s="130">
        <f>'Прил.№5'!H153</f>
        <v>0</v>
      </c>
    </row>
    <row r="398" spans="1:6" ht="38.25">
      <c r="A398" s="137" t="s">
        <v>928</v>
      </c>
      <c r="B398" s="164"/>
      <c r="C398" s="139" t="s">
        <v>482</v>
      </c>
      <c r="D398" s="130">
        <f aca="true" t="shared" si="59" ref="D398:F399">D399</f>
        <v>19187.6</v>
      </c>
      <c r="E398" s="130">
        <f t="shared" si="59"/>
        <v>40812.35</v>
      </c>
      <c r="F398" s="130">
        <f t="shared" si="59"/>
        <v>0</v>
      </c>
    </row>
    <row r="399" spans="1:6" ht="25.5">
      <c r="A399" s="137" t="s">
        <v>929</v>
      </c>
      <c r="B399" s="164"/>
      <c r="C399" s="139" t="s">
        <v>930</v>
      </c>
      <c r="D399" s="130">
        <f t="shared" si="59"/>
        <v>19187.6</v>
      </c>
      <c r="E399" s="130">
        <f t="shared" si="59"/>
        <v>40812.35</v>
      </c>
      <c r="F399" s="130">
        <f t="shared" si="59"/>
        <v>0</v>
      </c>
    </row>
    <row r="400" spans="1:6" ht="25.5">
      <c r="A400" s="137" t="s">
        <v>929</v>
      </c>
      <c r="B400" s="164">
        <v>414</v>
      </c>
      <c r="C400" s="140" t="s">
        <v>898</v>
      </c>
      <c r="D400" s="130">
        <f>'Прил.№5'!F156</f>
        <v>19187.6</v>
      </c>
      <c r="E400" s="130">
        <f>'Прил.№5'!G156</f>
        <v>40812.35</v>
      </c>
      <c r="F400" s="130">
        <f>'Прил.№5'!H156</f>
        <v>0</v>
      </c>
    </row>
    <row r="401" spans="1:6" ht="38.25">
      <c r="A401" s="137" t="s">
        <v>924</v>
      </c>
      <c r="B401" s="164"/>
      <c r="C401" s="140" t="s">
        <v>454</v>
      </c>
      <c r="D401" s="130">
        <f aca="true" t="shared" si="60" ref="D401:F402">D402</f>
        <v>302</v>
      </c>
      <c r="E401" s="130">
        <f t="shared" si="60"/>
        <v>0</v>
      </c>
      <c r="F401" s="130">
        <f t="shared" si="60"/>
        <v>0</v>
      </c>
    </row>
    <row r="402" spans="1:6" ht="38.25">
      <c r="A402" s="137" t="s">
        <v>925</v>
      </c>
      <c r="B402" s="164"/>
      <c r="C402" s="151" t="s">
        <v>921</v>
      </c>
      <c r="D402" s="130">
        <f t="shared" si="60"/>
        <v>302</v>
      </c>
      <c r="E402" s="130">
        <f t="shared" si="60"/>
        <v>0</v>
      </c>
      <c r="F402" s="130">
        <f t="shared" si="60"/>
        <v>0</v>
      </c>
    </row>
    <row r="403" spans="1:6" ht="25.5">
      <c r="A403" s="137" t="s">
        <v>925</v>
      </c>
      <c r="B403" s="164">
        <v>600</v>
      </c>
      <c r="C403" s="140" t="s">
        <v>540</v>
      </c>
      <c r="D403" s="130">
        <f>'Прил.№5'!F576</f>
        <v>302</v>
      </c>
      <c r="E403" s="130">
        <f>'Прил.№5'!G576</f>
        <v>0</v>
      </c>
      <c r="F403" s="130">
        <f>'Прил.№5'!H576</f>
        <v>0</v>
      </c>
    </row>
    <row r="404" spans="1:6" ht="25.5">
      <c r="A404" s="129" t="s">
        <v>757</v>
      </c>
      <c r="B404" s="185"/>
      <c r="C404" s="133" t="s">
        <v>758</v>
      </c>
      <c r="D404" s="130">
        <f>D405</f>
        <v>114648.20000000001</v>
      </c>
      <c r="E404" s="130">
        <f>E405</f>
        <v>106479.5</v>
      </c>
      <c r="F404" s="130">
        <f>F405</f>
        <v>105679.5</v>
      </c>
    </row>
    <row r="405" spans="1:6" ht="25.5">
      <c r="A405" s="129" t="s">
        <v>759</v>
      </c>
      <c r="B405" s="185"/>
      <c r="C405" s="133" t="s">
        <v>760</v>
      </c>
      <c r="D405" s="130">
        <f>D406+D417</f>
        <v>114648.20000000001</v>
      </c>
      <c r="E405" s="130">
        <f>E406+E417</f>
        <v>106479.5</v>
      </c>
      <c r="F405" s="130">
        <f>F406+F417</f>
        <v>105679.5</v>
      </c>
    </row>
    <row r="406" spans="1:6" ht="25.5">
      <c r="A406" s="129" t="s">
        <v>761</v>
      </c>
      <c r="B406" s="185"/>
      <c r="C406" s="133" t="s">
        <v>632</v>
      </c>
      <c r="D406" s="130">
        <f>D415+D409+D411+D413+D407</f>
        <v>84380.7</v>
      </c>
      <c r="E406" s="130">
        <f>E415+E409+E411+E413+E407</f>
        <v>77728.9</v>
      </c>
      <c r="F406" s="130">
        <f>F415+F409+F411+F413+F407</f>
        <v>77728.9</v>
      </c>
    </row>
    <row r="407" spans="1:6" ht="25.5">
      <c r="A407" s="171">
        <v>1220110200</v>
      </c>
      <c r="B407" s="164"/>
      <c r="C407" s="151" t="s">
        <v>913</v>
      </c>
      <c r="D407" s="130">
        <f>D408</f>
        <v>1301</v>
      </c>
      <c r="E407" s="130">
        <f>E408</f>
        <v>0</v>
      </c>
      <c r="F407" s="130">
        <f>F408</f>
        <v>0</v>
      </c>
    </row>
    <row r="408" spans="1:6" ht="25.5">
      <c r="A408" s="171">
        <v>1220110200</v>
      </c>
      <c r="B408" s="164">
        <v>600</v>
      </c>
      <c r="C408" s="140" t="s">
        <v>508</v>
      </c>
      <c r="D408" s="130">
        <f>'Прил.№5'!F606</f>
        <v>1301</v>
      </c>
      <c r="E408" s="130">
        <f>'Прил.№5'!G606</f>
        <v>0</v>
      </c>
      <c r="F408" s="130">
        <f>'Прил.№5'!H606</f>
        <v>0</v>
      </c>
    </row>
    <row r="409" spans="1:6" ht="38.25">
      <c r="A409" s="171">
        <v>1220110230</v>
      </c>
      <c r="B409" s="164"/>
      <c r="C409" s="151" t="s">
        <v>874</v>
      </c>
      <c r="D409" s="130">
        <f>D410</f>
        <v>1277.5</v>
      </c>
      <c r="E409" s="130">
        <f>E410</f>
        <v>0</v>
      </c>
      <c r="F409" s="130">
        <f>F410</f>
        <v>0</v>
      </c>
    </row>
    <row r="410" spans="1:6" ht="25.5">
      <c r="A410" s="171">
        <v>1220110230</v>
      </c>
      <c r="B410" s="164">
        <v>600</v>
      </c>
      <c r="C410" s="140" t="s">
        <v>508</v>
      </c>
      <c r="D410" s="130">
        <f>'Прил.№5'!F608</f>
        <v>1277.5</v>
      </c>
      <c r="E410" s="130">
        <f>'Прил.№5'!G608</f>
        <v>0</v>
      </c>
      <c r="F410" s="130">
        <f>'Прил.№5'!H608</f>
        <v>0</v>
      </c>
    </row>
    <row r="411" spans="1:6" ht="38.25">
      <c r="A411" s="171">
        <v>1220110250</v>
      </c>
      <c r="B411" s="164"/>
      <c r="C411" s="151" t="s">
        <v>875</v>
      </c>
      <c r="D411" s="130">
        <f>D412</f>
        <v>1176.4</v>
      </c>
      <c r="E411" s="130">
        <f>E412</f>
        <v>0</v>
      </c>
      <c r="F411" s="130">
        <f>F412</f>
        <v>0</v>
      </c>
    </row>
    <row r="412" spans="1:6" ht="25.5">
      <c r="A412" s="171">
        <v>1220110250</v>
      </c>
      <c r="B412" s="164">
        <v>600</v>
      </c>
      <c r="C412" s="140" t="s">
        <v>508</v>
      </c>
      <c r="D412" s="130">
        <f>'Прил.№5'!F610</f>
        <v>1176.4</v>
      </c>
      <c r="E412" s="130">
        <f>'Прил.№5'!G610</f>
        <v>0</v>
      </c>
      <c r="F412" s="130">
        <f>'Прил.№5'!H610</f>
        <v>0</v>
      </c>
    </row>
    <row r="413" spans="1:6" ht="25.5">
      <c r="A413" s="171">
        <v>1220110440</v>
      </c>
      <c r="B413" s="164"/>
      <c r="C413" s="139" t="s">
        <v>876</v>
      </c>
      <c r="D413" s="130">
        <f>D414</f>
        <v>2589.1</v>
      </c>
      <c r="E413" s="130">
        <f>E414</f>
        <v>0</v>
      </c>
      <c r="F413" s="130">
        <f>F414</f>
        <v>0</v>
      </c>
    </row>
    <row r="414" spans="1:6" ht="25.5">
      <c r="A414" s="171">
        <v>1220110440</v>
      </c>
      <c r="B414" s="164">
        <v>600</v>
      </c>
      <c r="C414" s="140" t="s">
        <v>540</v>
      </c>
      <c r="D414" s="130">
        <f>'Прил.№5'!F612</f>
        <v>2589.1</v>
      </c>
      <c r="E414" s="130">
        <f>'Прил.№5'!G612</f>
        <v>0</v>
      </c>
      <c r="F414" s="130">
        <f>'Прил.№5'!H612</f>
        <v>0</v>
      </c>
    </row>
    <row r="415" spans="1:6" ht="38.25">
      <c r="A415" s="129" t="s">
        <v>762</v>
      </c>
      <c r="B415" s="185"/>
      <c r="C415" s="133" t="s">
        <v>763</v>
      </c>
      <c r="D415" s="130">
        <f>D416</f>
        <v>78036.7</v>
      </c>
      <c r="E415" s="130">
        <f>E416</f>
        <v>77728.9</v>
      </c>
      <c r="F415" s="130">
        <f>F416</f>
        <v>77728.9</v>
      </c>
    </row>
    <row r="416" spans="1:6" ht="25.5">
      <c r="A416" s="129" t="s">
        <v>762</v>
      </c>
      <c r="B416" s="185" t="s">
        <v>151</v>
      </c>
      <c r="C416" s="133" t="s">
        <v>621</v>
      </c>
      <c r="D416" s="130">
        <f>'Прил.№5'!F614</f>
        <v>78036.7</v>
      </c>
      <c r="E416" s="130">
        <f>'Прил.№5'!G614</f>
        <v>77728.9</v>
      </c>
      <c r="F416" s="130">
        <f>'Прил.№5'!H614</f>
        <v>77728.9</v>
      </c>
    </row>
    <row r="417" spans="1:6" ht="12.75">
      <c r="A417" s="129" t="s">
        <v>764</v>
      </c>
      <c r="B417" s="185"/>
      <c r="C417" s="133" t="s">
        <v>604</v>
      </c>
      <c r="D417" s="130">
        <f>D418+D420+D424+D422</f>
        <v>30267.500000000007</v>
      </c>
      <c r="E417" s="130">
        <f>E418+E420+E424+E422</f>
        <v>28750.6</v>
      </c>
      <c r="F417" s="130">
        <f>F418+F420+F424+F422</f>
        <v>27950.6</v>
      </c>
    </row>
    <row r="418" spans="1:6" ht="12.75">
      <c r="A418" s="129" t="s">
        <v>765</v>
      </c>
      <c r="B418" s="185"/>
      <c r="C418" s="133" t="s">
        <v>754</v>
      </c>
      <c r="D418" s="130">
        <f>D419</f>
        <v>21136.850000000006</v>
      </c>
      <c r="E418" s="130">
        <f>E419</f>
        <v>20800</v>
      </c>
      <c r="F418" s="130">
        <f>F419</f>
        <v>20800</v>
      </c>
    </row>
    <row r="419" spans="1:6" ht="25.5">
      <c r="A419" s="129" t="s">
        <v>765</v>
      </c>
      <c r="B419" s="185" t="s">
        <v>151</v>
      </c>
      <c r="C419" s="133" t="s">
        <v>621</v>
      </c>
      <c r="D419" s="130">
        <f>'Прил.№5'!F590</f>
        <v>21136.850000000006</v>
      </c>
      <c r="E419" s="130">
        <f>'Прил.№5'!G590</f>
        <v>20800</v>
      </c>
      <c r="F419" s="130">
        <f>'Прил.№5'!H590</f>
        <v>20800</v>
      </c>
    </row>
    <row r="420" spans="1:6" ht="25.5">
      <c r="A420" s="129" t="s">
        <v>766</v>
      </c>
      <c r="B420" s="185"/>
      <c r="C420" s="133" t="s">
        <v>723</v>
      </c>
      <c r="D420" s="130">
        <f>D421</f>
        <v>1112.9</v>
      </c>
      <c r="E420" s="130">
        <f>E421</f>
        <v>0</v>
      </c>
      <c r="F420" s="130">
        <f>F421</f>
        <v>0</v>
      </c>
    </row>
    <row r="421" spans="1:6" ht="25.5">
      <c r="A421" s="129" t="s">
        <v>766</v>
      </c>
      <c r="B421" s="185" t="s">
        <v>151</v>
      </c>
      <c r="C421" s="133" t="s">
        <v>621</v>
      </c>
      <c r="D421" s="130">
        <f>'Прил.№5'!F592</f>
        <v>1112.9</v>
      </c>
      <c r="E421" s="130">
        <f>'Прил.№5'!G592</f>
        <v>0</v>
      </c>
      <c r="F421" s="130">
        <f>'Прил.№5'!H592</f>
        <v>0</v>
      </c>
    </row>
    <row r="422" spans="1:6" ht="25.5">
      <c r="A422" s="171">
        <v>1220120830</v>
      </c>
      <c r="B422" s="164"/>
      <c r="C422" s="151" t="s">
        <v>61</v>
      </c>
      <c r="D422" s="130">
        <f>D423</f>
        <v>43.65</v>
      </c>
      <c r="E422" s="130">
        <f>E423</f>
        <v>0</v>
      </c>
      <c r="F422" s="130">
        <f>F423</f>
        <v>0</v>
      </c>
    </row>
    <row r="423" spans="1:6" ht="25.5">
      <c r="A423" s="171">
        <v>1220120830</v>
      </c>
      <c r="B423" s="164">
        <v>600</v>
      </c>
      <c r="C423" s="140" t="s">
        <v>508</v>
      </c>
      <c r="D423" s="130">
        <f>'Прил.№5'!F594</f>
        <v>43.65</v>
      </c>
      <c r="E423" s="130">
        <f>'Прил.№5'!G594</f>
        <v>0</v>
      </c>
      <c r="F423" s="130">
        <f>'Прил.№5'!H594</f>
        <v>0</v>
      </c>
    </row>
    <row r="424" spans="1:6" ht="38.25">
      <c r="A424" s="129" t="s">
        <v>333</v>
      </c>
      <c r="B424" s="185"/>
      <c r="C424" s="133" t="s">
        <v>619</v>
      </c>
      <c r="D424" s="130">
        <f>D427+D429+D425+D431</f>
        <v>7974.099999999999</v>
      </c>
      <c r="E424" s="130">
        <f>E427+E429+E425+E431</f>
        <v>7950.599999999999</v>
      </c>
      <c r="F424" s="130">
        <f>F427+F429+F425+F431</f>
        <v>7150.599999999999</v>
      </c>
    </row>
    <row r="425" spans="1:6" ht="38.25">
      <c r="A425" s="171" t="s">
        <v>926</v>
      </c>
      <c r="B425" s="164"/>
      <c r="C425" s="151" t="s">
        <v>921</v>
      </c>
      <c r="D425" s="130">
        <f>D426</f>
        <v>130</v>
      </c>
      <c r="E425" s="130">
        <f>E426</f>
        <v>0</v>
      </c>
      <c r="F425" s="130">
        <f>F426</f>
        <v>0</v>
      </c>
    </row>
    <row r="426" spans="1:6" ht="25.5">
      <c r="A426" s="171" t="s">
        <v>926</v>
      </c>
      <c r="B426" s="164">
        <v>600</v>
      </c>
      <c r="C426" s="140" t="s">
        <v>508</v>
      </c>
      <c r="D426" s="130">
        <f>'Прил.№5'!F597</f>
        <v>130</v>
      </c>
      <c r="E426" s="130">
        <f>'Прил.№5'!G597</f>
        <v>0</v>
      </c>
      <c r="F426" s="130">
        <f>'Прил.№5'!H597</f>
        <v>0</v>
      </c>
    </row>
    <row r="427" spans="1:6" ht="25.5">
      <c r="A427" s="129" t="s">
        <v>427</v>
      </c>
      <c r="B427" s="185"/>
      <c r="C427" s="133" t="s">
        <v>767</v>
      </c>
      <c r="D427" s="130">
        <f>D428</f>
        <v>1579.4</v>
      </c>
      <c r="E427" s="130">
        <f>E428</f>
        <v>1579.4</v>
      </c>
      <c r="F427" s="130">
        <f>F428</f>
        <v>1579.4</v>
      </c>
    </row>
    <row r="428" spans="1:6" ht="25.5">
      <c r="A428" s="129" t="s">
        <v>427</v>
      </c>
      <c r="B428" s="185" t="s">
        <v>151</v>
      </c>
      <c r="C428" s="133" t="s">
        <v>621</v>
      </c>
      <c r="D428" s="130">
        <f>'Прил.№5'!F599</f>
        <v>1579.4</v>
      </c>
      <c r="E428" s="130">
        <f>'Прил.№5'!G599</f>
        <v>1579.4</v>
      </c>
      <c r="F428" s="130">
        <f>'Прил.№5'!H599</f>
        <v>1579.4</v>
      </c>
    </row>
    <row r="429" spans="1:6" ht="25.5">
      <c r="A429" s="129" t="s">
        <v>428</v>
      </c>
      <c r="B429" s="185"/>
      <c r="C429" s="133" t="s">
        <v>768</v>
      </c>
      <c r="D429" s="130">
        <f>D430</f>
        <v>5482</v>
      </c>
      <c r="E429" s="130">
        <f>E430</f>
        <v>5300</v>
      </c>
      <c r="F429" s="130">
        <f>F430</f>
        <v>5300</v>
      </c>
    </row>
    <row r="430" spans="1:6" ht="25.5">
      <c r="A430" s="129" t="s">
        <v>428</v>
      </c>
      <c r="B430" s="185" t="s">
        <v>151</v>
      </c>
      <c r="C430" s="133" t="s">
        <v>621</v>
      </c>
      <c r="D430" s="130">
        <f>'Прил.№5'!F601</f>
        <v>5482</v>
      </c>
      <c r="E430" s="130">
        <f>'Прил.№5'!G601</f>
        <v>5300</v>
      </c>
      <c r="F430" s="130">
        <f>'Прил.№5'!H601</f>
        <v>5300</v>
      </c>
    </row>
    <row r="431" spans="1:6" ht="38.25">
      <c r="A431" s="171" t="s">
        <v>846</v>
      </c>
      <c r="B431" s="164"/>
      <c r="C431" s="151" t="s">
        <v>847</v>
      </c>
      <c r="D431" s="130">
        <f>D432</f>
        <v>782.7</v>
      </c>
      <c r="E431" s="130">
        <f>E432</f>
        <v>1071.2</v>
      </c>
      <c r="F431" s="130">
        <f>F432</f>
        <v>271.2</v>
      </c>
    </row>
    <row r="432" spans="1:6" ht="25.5">
      <c r="A432" s="171" t="s">
        <v>846</v>
      </c>
      <c r="B432" s="164">
        <v>600</v>
      </c>
      <c r="C432" s="140" t="s">
        <v>508</v>
      </c>
      <c r="D432" s="130">
        <f>'Прил.№5'!F603</f>
        <v>782.7</v>
      </c>
      <c r="E432" s="130">
        <f>'Прил.№5'!G603</f>
        <v>1071.2</v>
      </c>
      <c r="F432" s="130">
        <f>'Прил.№5'!H603</f>
        <v>271.2</v>
      </c>
    </row>
    <row r="433" spans="1:6" ht="25.5">
      <c r="A433" s="129" t="s">
        <v>769</v>
      </c>
      <c r="B433" s="185"/>
      <c r="C433" s="133" t="s">
        <v>770</v>
      </c>
      <c r="D433" s="130">
        <f>D434+D450</f>
        <v>5851.450000000001</v>
      </c>
      <c r="E433" s="130">
        <f>E434+E450</f>
        <v>4731.6</v>
      </c>
      <c r="F433" s="130">
        <f>F434+F450</f>
        <v>4700</v>
      </c>
    </row>
    <row r="434" spans="1:6" ht="25.5">
      <c r="A434" s="129" t="s">
        <v>771</v>
      </c>
      <c r="B434" s="185"/>
      <c r="C434" s="133" t="s">
        <v>772</v>
      </c>
      <c r="D434" s="130">
        <f>D435+D445</f>
        <v>5700.450000000001</v>
      </c>
      <c r="E434" s="130">
        <f>E435+E445</f>
        <v>4631.6</v>
      </c>
      <c r="F434" s="130">
        <f>F435+F445</f>
        <v>4600</v>
      </c>
    </row>
    <row r="435" spans="1:6" ht="12.75">
      <c r="A435" s="129" t="s">
        <v>773</v>
      </c>
      <c r="B435" s="185"/>
      <c r="C435" s="133" t="s">
        <v>604</v>
      </c>
      <c r="D435" s="130">
        <f>D436+D438+D440</f>
        <v>4816.6</v>
      </c>
      <c r="E435" s="130">
        <f>E436+E438+E440</f>
        <v>4631.6</v>
      </c>
      <c r="F435" s="130">
        <f>F436+F438+F440</f>
        <v>4600</v>
      </c>
    </row>
    <row r="436" spans="1:6" ht="12.75">
      <c r="A436" s="129" t="s">
        <v>774</v>
      </c>
      <c r="B436" s="185"/>
      <c r="C436" s="133" t="s">
        <v>754</v>
      </c>
      <c r="D436" s="130">
        <f>D437</f>
        <v>4703.6</v>
      </c>
      <c r="E436" s="130">
        <f>E437</f>
        <v>4631.6</v>
      </c>
      <c r="F436" s="130">
        <f>F437</f>
        <v>4600</v>
      </c>
    </row>
    <row r="437" spans="1:6" ht="25.5">
      <c r="A437" s="129" t="s">
        <v>774</v>
      </c>
      <c r="B437" s="185" t="s">
        <v>151</v>
      </c>
      <c r="C437" s="133" t="s">
        <v>621</v>
      </c>
      <c r="D437" s="130">
        <f>'Прил.№5'!F621</f>
        <v>4703.6</v>
      </c>
      <c r="E437" s="130">
        <f>'Прил.№5'!G621</f>
        <v>4631.6</v>
      </c>
      <c r="F437" s="130">
        <f>'Прил.№5'!H621</f>
        <v>4600</v>
      </c>
    </row>
    <row r="438" spans="1:6" ht="38.25">
      <c r="A438" s="129">
        <v>1230120030</v>
      </c>
      <c r="B438" s="185"/>
      <c r="C438" s="133" t="s">
        <v>726</v>
      </c>
      <c r="D438" s="130">
        <f>D439</f>
        <v>24</v>
      </c>
      <c r="E438" s="130">
        <f>E439</f>
        <v>0</v>
      </c>
      <c r="F438" s="130">
        <f>F439</f>
        <v>0</v>
      </c>
    </row>
    <row r="439" spans="1:6" ht="25.5">
      <c r="A439" s="129">
        <v>1230120030</v>
      </c>
      <c r="B439" s="185" t="s">
        <v>151</v>
      </c>
      <c r="C439" s="133" t="s">
        <v>621</v>
      </c>
      <c r="D439" s="130">
        <f>'Прил.№5'!F623</f>
        <v>24</v>
      </c>
      <c r="E439" s="130">
        <f>'Прил.№5'!G623</f>
        <v>0</v>
      </c>
      <c r="F439" s="130">
        <f>'Прил.№5'!H623</f>
        <v>0</v>
      </c>
    </row>
    <row r="440" spans="1:6" ht="38.25">
      <c r="A440" s="171" t="s">
        <v>877</v>
      </c>
      <c r="B440" s="164"/>
      <c r="C440" s="140" t="s">
        <v>454</v>
      </c>
      <c r="D440" s="130">
        <f>D443+D441</f>
        <v>89</v>
      </c>
      <c r="E440" s="130">
        <f>E443+E441</f>
        <v>0</v>
      </c>
      <c r="F440" s="130">
        <f>F443+F441</f>
        <v>0</v>
      </c>
    </row>
    <row r="441" spans="1:6" ht="38.25">
      <c r="A441" s="171" t="s">
        <v>927</v>
      </c>
      <c r="B441" s="164"/>
      <c r="C441" s="151" t="s">
        <v>921</v>
      </c>
      <c r="D441" s="130">
        <f>D442</f>
        <v>28</v>
      </c>
      <c r="E441" s="130">
        <f>E442</f>
        <v>0</v>
      </c>
      <c r="F441" s="130">
        <f>F442</f>
        <v>0</v>
      </c>
    </row>
    <row r="442" spans="1:6" ht="25.5">
      <c r="A442" s="171" t="s">
        <v>927</v>
      </c>
      <c r="B442" s="164">
        <v>600</v>
      </c>
      <c r="C442" s="140" t="s">
        <v>508</v>
      </c>
      <c r="D442" s="130">
        <f>'Прил.№5'!F629</f>
        <v>28</v>
      </c>
      <c r="E442" s="130">
        <f>'Прил.№5'!G629</f>
        <v>0</v>
      </c>
      <c r="F442" s="130">
        <f>'Прил.№5'!H629</f>
        <v>0</v>
      </c>
    </row>
    <row r="443" spans="1:6" ht="38.25">
      <c r="A443" s="137" t="s">
        <v>878</v>
      </c>
      <c r="B443" s="138"/>
      <c r="C443" s="140" t="s">
        <v>860</v>
      </c>
      <c r="D443" s="130">
        <f>D444</f>
        <v>61</v>
      </c>
      <c r="E443" s="130">
        <f>E444</f>
        <v>0</v>
      </c>
      <c r="F443" s="130">
        <f>F444</f>
        <v>0</v>
      </c>
    </row>
    <row r="444" spans="1:6" ht="25.5">
      <c r="A444" s="137" t="s">
        <v>878</v>
      </c>
      <c r="B444" s="138" t="s">
        <v>151</v>
      </c>
      <c r="C444" s="140" t="s">
        <v>508</v>
      </c>
      <c r="D444" s="130">
        <f>'Прил.№5'!F631</f>
        <v>61</v>
      </c>
      <c r="E444" s="130">
        <f>'Прил.№5'!G631</f>
        <v>0</v>
      </c>
      <c r="F444" s="130">
        <f>'Прил.№5'!H631</f>
        <v>0</v>
      </c>
    </row>
    <row r="445" spans="1:6" ht="25.5">
      <c r="A445" s="137" t="s">
        <v>879</v>
      </c>
      <c r="B445" s="138"/>
      <c r="C445" s="139" t="s">
        <v>409</v>
      </c>
      <c r="D445" s="130">
        <f>D448+D446</f>
        <v>883.85</v>
      </c>
      <c r="E445" s="130">
        <f>E448+E446</f>
        <v>0</v>
      </c>
      <c r="F445" s="130">
        <f>F448+F446</f>
        <v>0</v>
      </c>
    </row>
    <row r="446" spans="1:6" ht="25.5">
      <c r="A446" s="137" t="s">
        <v>914</v>
      </c>
      <c r="B446" s="138"/>
      <c r="C446" s="151" t="s">
        <v>913</v>
      </c>
      <c r="D446" s="130">
        <f>D447</f>
        <v>273</v>
      </c>
      <c r="E446" s="130">
        <f>E447</f>
        <v>0</v>
      </c>
      <c r="F446" s="130">
        <f>F447</f>
        <v>0</v>
      </c>
    </row>
    <row r="447" spans="1:6" ht="25.5">
      <c r="A447" s="137" t="s">
        <v>914</v>
      </c>
      <c r="B447" s="138" t="s">
        <v>151</v>
      </c>
      <c r="C447" s="140" t="s">
        <v>508</v>
      </c>
      <c r="D447" s="130">
        <f>'Прил.№5'!F634</f>
        <v>273</v>
      </c>
      <c r="E447" s="130">
        <f>'Прил.№5'!G634</f>
        <v>0</v>
      </c>
      <c r="F447" s="130">
        <f>'Прил.№5'!H634</f>
        <v>0</v>
      </c>
    </row>
    <row r="448" spans="1:6" ht="38.25">
      <c r="A448" s="137" t="s">
        <v>880</v>
      </c>
      <c r="B448" s="138"/>
      <c r="C448" s="140" t="s">
        <v>863</v>
      </c>
      <c r="D448" s="130">
        <f>D449</f>
        <v>610.85</v>
      </c>
      <c r="E448" s="130">
        <f>E449</f>
        <v>0</v>
      </c>
      <c r="F448" s="130">
        <f>F449</f>
        <v>0</v>
      </c>
    </row>
    <row r="449" spans="1:6" ht="25.5">
      <c r="A449" s="137" t="s">
        <v>880</v>
      </c>
      <c r="B449" s="138" t="s">
        <v>151</v>
      </c>
      <c r="C449" s="140" t="s">
        <v>508</v>
      </c>
      <c r="D449" s="130">
        <f>'Прил.№5'!F636</f>
        <v>610.85</v>
      </c>
      <c r="E449" s="130">
        <f>'Прил.№5'!G636</f>
        <v>0</v>
      </c>
      <c r="F449" s="130">
        <f>'Прил.№5'!H636</f>
        <v>0</v>
      </c>
    </row>
    <row r="450" spans="1:6" s="8" customFormat="1" ht="38.25">
      <c r="A450" s="154" t="s">
        <v>775</v>
      </c>
      <c r="B450" s="191"/>
      <c r="C450" s="155" t="s">
        <v>776</v>
      </c>
      <c r="D450" s="130">
        <f>D451+D457</f>
        <v>151</v>
      </c>
      <c r="E450" s="130">
        <f>E451+E457</f>
        <v>100</v>
      </c>
      <c r="F450" s="130">
        <f>F451+F457</f>
        <v>100</v>
      </c>
    </row>
    <row r="451" spans="1:6" ht="12.75">
      <c r="A451" s="129" t="s">
        <v>777</v>
      </c>
      <c r="B451" s="185"/>
      <c r="C451" s="133" t="s">
        <v>604</v>
      </c>
      <c r="D451" s="130">
        <f>D452+D454</f>
        <v>107.8</v>
      </c>
      <c r="E451" s="130">
        <f>E452+E454</f>
        <v>100</v>
      </c>
      <c r="F451" s="130">
        <f>F452+F454</f>
        <v>100</v>
      </c>
    </row>
    <row r="452" spans="1:6" ht="25.5">
      <c r="A452" s="129" t="s">
        <v>778</v>
      </c>
      <c r="B452" s="185"/>
      <c r="C452" s="133" t="s">
        <v>779</v>
      </c>
      <c r="D452" s="130">
        <f>D453</f>
        <v>99</v>
      </c>
      <c r="E452" s="130">
        <f>E453</f>
        <v>100</v>
      </c>
      <c r="F452" s="130">
        <f>F453</f>
        <v>100</v>
      </c>
    </row>
    <row r="453" spans="1:6" ht="25.5">
      <c r="A453" s="129" t="s">
        <v>778</v>
      </c>
      <c r="B453" s="185" t="s">
        <v>105</v>
      </c>
      <c r="C453" s="133" t="s">
        <v>606</v>
      </c>
      <c r="D453" s="130">
        <f>'Прил.№5'!F663</f>
        <v>99</v>
      </c>
      <c r="E453" s="130">
        <f>'Прил.№5'!G663</f>
        <v>100</v>
      </c>
      <c r="F453" s="130">
        <f>'Прил.№5'!H663</f>
        <v>100</v>
      </c>
    </row>
    <row r="454" spans="1:6" ht="38.25">
      <c r="A454" s="137" t="s">
        <v>885</v>
      </c>
      <c r="B454" s="138"/>
      <c r="C454" s="140" t="s">
        <v>454</v>
      </c>
      <c r="D454" s="130">
        <f aca="true" t="shared" si="61" ref="D454:F455">D455</f>
        <v>8.8</v>
      </c>
      <c r="E454" s="130">
        <f t="shared" si="61"/>
        <v>0</v>
      </c>
      <c r="F454" s="130">
        <f t="shared" si="61"/>
        <v>0</v>
      </c>
    </row>
    <row r="455" spans="1:6" ht="63.75">
      <c r="A455" s="171" t="s">
        <v>882</v>
      </c>
      <c r="B455" s="138"/>
      <c r="C455" s="140" t="s">
        <v>883</v>
      </c>
      <c r="D455" s="130">
        <f t="shared" si="61"/>
        <v>8.8</v>
      </c>
      <c r="E455" s="130">
        <f t="shared" si="61"/>
        <v>0</v>
      </c>
      <c r="F455" s="130">
        <f t="shared" si="61"/>
        <v>0</v>
      </c>
    </row>
    <row r="456" spans="1:6" ht="25.5">
      <c r="A456" s="171" t="s">
        <v>882</v>
      </c>
      <c r="B456" s="138" t="s">
        <v>105</v>
      </c>
      <c r="C456" s="140" t="s">
        <v>598</v>
      </c>
      <c r="D456" s="130">
        <f>'Прил.№5'!F666</f>
        <v>8.8</v>
      </c>
      <c r="E456" s="130">
        <f>'Прил.№5'!G666</f>
        <v>0</v>
      </c>
      <c r="F456" s="130">
        <f>'Прил.№5'!H666</f>
        <v>0</v>
      </c>
    </row>
    <row r="457" spans="1:6" ht="25.5">
      <c r="A457" s="171">
        <v>1230210000</v>
      </c>
      <c r="B457" s="138"/>
      <c r="C457" s="133" t="s">
        <v>632</v>
      </c>
      <c r="D457" s="130">
        <f aca="true" t="shared" si="62" ref="D457:F458">D458</f>
        <v>43.2</v>
      </c>
      <c r="E457" s="130">
        <f t="shared" si="62"/>
        <v>0</v>
      </c>
      <c r="F457" s="130">
        <f t="shared" si="62"/>
        <v>0</v>
      </c>
    </row>
    <row r="458" spans="1:6" ht="51">
      <c r="A458" s="171">
        <v>1230210660</v>
      </c>
      <c r="B458" s="138"/>
      <c r="C458" s="140" t="s">
        <v>884</v>
      </c>
      <c r="D458" s="130">
        <f t="shared" si="62"/>
        <v>43.2</v>
      </c>
      <c r="E458" s="130">
        <f t="shared" si="62"/>
        <v>0</v>
      </c>
      <c r="F458" s="130">
        <f t="shared" si="62"/>
        <v>0</v>
      </c>
    </row>
    <row r="459" spans="1:6" ht="25.5">
      <c r="A459" s="171">
        <v>1230210660</v>
      </c>
      <c r="B459" s="138" t="s">
        <v>105</v>
      </c>
      <c r="C459" s="140" t="s">
        <v>598</v>
      </c>
      <c r="D459" s="130">
        <f>'Прил.№5'!F669</f>
        <v>43.2</v>
      </c>
      <c r="E459" s="130">
        <f>'Прил.№5'!G669</f>
        <v>0</v>
      </c>
      <c r="F459" s="130">
        <f>'Прил.№5'!H669</f>
        <v>0</v>
      </c>
    </row>
    <row r="460" spans="1:6" ht="25.5">
      <c r="A460" s="129" t="s">
        <v>160</v>
      </c>
      <c r="B460" s="185"/>
      <c r="C460" s="133" t="s">
        <v>781</v>
      </c>
      <c r="D460" s="130">
        <f>D461+D465</f>
        <v>5260</v>
      </c>
      <c r="E460" s="130">
        <f>E461+E465</f>
        <v>5253</v>
      </c>
      <c r="F460" s="130">
        <f>F461+F465</f>
        <v>5253</v>
      </c>
    </row>
    <row r="461" spans="1:6" ht="25.5">
      <c r="A461" s="129" t="s">
        <v>782</v>
      </c>
      <c r="B461" s="185"/>
      <c r="C461" s="133" t="s">
        <v>783</v>
      </c>
      <c r="D461" s="130">
        <f>D462</f>
        <v>100</v>
      </c>
      <c r="E461" s="130">
        <f aca="true" t="shared" si="63" ref="E461:F463">E462</f>
        <v>100</v>
      </c>
      <c r="F461" s="130">
        <f t="shared" si="63"/>
        <v>100</v>
      </c>
    </row>
    <row r="462" spans="1:6" ht="12.75">
      <c r="A462" s="129" t="s">
        <v>784</v>
      </c>
      <c r="B462" s="185"/>
      <c r="C462" s="133" t="s">
        <v>604</v>
      </c>
      <c r="D462" s="130">
        <f>D463</f>
        <v>100</v>
      </c>
      <c r="E462" s="130">
        <f t="shared" si="63"/>
        <v>100</v>
      </c>
      <c r="F462" s="130">
        <f t="shared" si="63"/>
        <v>100</v>
      </c>
    </row>
    <row r="463" spans="1:6" ht="25.5">
      <c r="A463" s="129" t="s">
        <v>785</v>
      </c>
      <c r="B463" s="185"/>
      <c r="C463" s="133" t="s">
        <v>786</v>
      </c>
      <c r="D463" s="130">
        <f>D464</f>
        <v>100</v>
      </c>
      <c r="E463" s="130">
        <f t="shared" si="63"/>
        <v>100</v>
      </c>
      <c r="F463" s="130">
        <f t="shared" si="63"/>
        <v>100</v>
      </c>
    </row>
    <row r="464" spans="1:6" ht="25.5">
      <c r="A464" s="129" t="s">
        <v>785</v>
      </c>
      <c r="B464" s="185" t="s">
        <v>151</v>
      </c>
      <c r="C464" s="133" t="s">
        <v>621</v>
      </c>
      <c r="D464" s="130">
        <f>'Прил.№5'!F643</f>
        <v>100</v>
      </c>
      <c r="E464" s="130">
        <f>'Прил.№5'!G643</f>
        <v>100</v>
      </c>
      <c r="F464" s="130">
        <f>'Прил.№5'!H643</f>
        <v>100</v>
      </c>
    </row>
    <row r="465" spans="1:6" ht="38.25">
      <c r="A465" s="129" t="s">
        <v>161</v>
      </c>
      <c r="B465" s="185"/>
      <c r="C465" s="133" t="s">
        <v>787</v>
      </c>
      <c r="D465" s="130">
        <f>D466+D471</f>
        <v>5160</v>
      </c>
      <c r="E465" s="130">
        <f>E466+E471</f>
        <v>5153</v>
      </c>
      <c r="F465" s="130">
        <f>F466+F471</f>
        <v>5153</v>
      </c>
    </row>
    <row r="466" spans="1:6" ht="25.5">
      <c r="A466" s="129" t="s">
        <v>788</v>
      </c>
      <c r="B466" s="185"/>
      <c r="C466" s="133" t="s">
        <v>632</v>
      </c>
      <c r="D466" s="130">
        <f>D467+D469</f>
        <v>5160</v>
      </c>
      <c r="E466" s="130">
        <f>E467+E469</f>
        <v>5130</v>
      </c>
      <c r="F466" s="130">
        <f>F467+F469</f>
        <v>5130</v>
      </c>
    </row>
    <row r="467" spans="1:6" ht="63.75">
      <c r="A467" s="129" t="s">
        <v>789</v>
      </c>
      <c r="B467" s="185"/>
      <c r="C467" s="133" t="s">
        <v>790</v>
      </c>
      <c r="D467" s="130">
        <f>D468</f>
        <v>5130</v>
      </c>
      <c r="E467" s="130">
        <f>E468</f>
        <v>5130</v>
      </c>
      <c r="F467" s="130">
        <f>F468</f>
        <v>5130</v>
      </c>
    </row>
    <row r="468" spans="1:6" ht="12.75">
      <c r="A468" s="129" t="s">
        <v>789</v>
      </c>
      <c r="B468" s="185" t="s">
        <v>178</v>
      </c>
      <c r="C468" s="133" t="s">
        <v>616</v>
      </c>
      <c r="D468" s="130">
        <f>'Прил.№5'!F206</f>
        <v>5130</v>
      </c>
      <c r="E468" s="130">
        <f>'Прил.№5'!G206</f>
        <v>5130</v>
      </c>
      <c r="F468" s="130">
        <f>'Прил.№5'!H206</f>
        <v>5130</v>
      </c>
    </row>
    <row r="469" spans="1:6" ht="25.5">
      <c r="A469" s="137" t="s">
        <v>953</v>
      </c>
      <c r="B469" s="138"/>
      <c r="C469" s="139" t="s">
        <v>948</v>
      </c>
      <c r="D469" s="130">
        <f>D470</f>
        <v>30</v>
      </c>
      <c r="E469" s="130">
        <f>E470</f>
        <v>0</v>
      </c>
      <c r="F469" s="130">
        <f>F470</f>
        <v>0</v>
      </c>
    </row>
    <row r="470" spans="1:6" ht="25.5">
      <c r="A470" s="137" t="s">
        <v>953</v>
      </c>
      <c r="B470" s="138" t="s">
        <v>105</v>
      </c>
      <c r="C470" s="140" t="s">
        <v>598</v>
      </c>
      <c r="D470" s="130">
        <f>'Прил.№5'!F677</f>
        <v>30</v>
      </c>
      <c r="E470" s="130">
        <f>'Прил.№5'!G677</f>
        <v>0</v>
      </c>
      <c r="F470" s="130">
        <f>'Прил.№5'!H677</f>
        <v>0</v>
      </c>
    </row>
    <row r="471" spans="1:6" ht="12.75">
      <c r="A471" s="154" t="s">
        <v>162</v>
      </c>
      <c r="B471" s="191"/>
      <c r="C471" s="155" t="s">
        <v>604</v>
      </c>
      <c r="D471" s="130">
        <f aca="true" t="shared" si="64" ref="D471:F472">D472</f>
        <v>0</v>
      </c>
      <c r="E471" s="130">
        <f t="shared" si="64"/>
        <v>23</v>
      </c>
      <c r="F471" s="130">
        <f t="shared" si="64"/>
        <v>23</v>
      </c>
    </row>
    <row r="472" spans="1:6" s="8" customFormat="1" ht="25.5">
      <c r="A472" s="154" t="s">
        <v>163</v>
      </c>
      <c r="B472" s="191"/>
      <c r="C472" s="155" t="s">
        <v>791</v>
      </c>
      <c r="D472" s="130">
        <f t="shared" si="64"/>
        <v>0</v>
      </c>
      <c r="E472" s="130">
        <f t="shared" si="64"/>
        <v>23</v>
      </c>
      <c r="F472" s="130">
        <f t="shared" si="64"/>
        <v>23</v>
      </c>
    </row>
    <row r="473" spans="1:6" ht="25.5">
      <c r="A473" s="129" t="s">
        <v>163</v>
      </c>
      <c r="B473" s="185" t="s">
        <v>105</v>
      </c>
      <c r="C473" s="133" t="s">
        <v>606</v>
      </c>
      <c r="D473" s="130">
        <f>'Прил.№5'!F674</f>
        <v>0</v>
      </c>
      <c r="E473" s="130">
        <f>'Прил.№5'!G674</f>
        <v>23</v>
      </c>
      <c r="F473" s="130">
        <f>'Прил.№5'!H674</f>
        <v>23</v>
      </c>
    </row>
    <row r="474" spans="1:6" ht="25.5">
      <c r="A474" s="129" t="s">
        <v>792</v>
      </c>
      <c r="B474" s="185"/>
      <c r="C474" s="133" t="s">
        <v>793</v>
      </c>
      <c r="D474" s="130">
        <f>D475+D483</f>
        <v>1134.9</v>
      </c>
      <c r="E474" s="130">
        <f>E475+E483</f>
        <v>275</v>
      </c>
      <c r="F474" s="130">
        <f>F475+F483</f>
        <v>275</v>
      </c>
    </row>
    <row r="475" spans="1:6" ht="25.5">
      <c r="A475" s="129" t="s">
        <v>794</v>
      </c>
      <c r="B475" s="185"/>
      <c r="C475" s="133" t="s">
        <v>795</v>
      </c>
      <c r="D475" s="130">
        <f>D476+D480</f>
        <v>1009.9</v>
      </c>
      <c r="E475" s="130">
        <f>E476+E480</f>
        <v>150</v>
      </c>
      <c r="F475" s="130">
        <f>F476+F480</f>
        <v>150</v>
      </c>
    </row>
    <row r="476" spans="1:6" ht="38.25">
      <c r="A476" s="129" t="s">
        <v>429</v>
      </c>
      <c r="B476" s="185"/>
      <c r="C476" s="133" t="s">
        <v>619</v>
      </c>
      <c r="D476" s="130">
        <f>D477</f>
        <v>150.00000000000003</v>
      </c>
      <c r="E476" s="130">
        <f>E477</f>
        <v>150</v>
      </c>
      <c r="F476" s="130">
        <f>F477</f>
        <v>150</v>
      </c>
    </row>
    <row r="477" spans="1:6" ht="25.5">
      <c r="A477" s="129" t="s">
        <v>431</v>
      </c>
      <c r="B477" s="185"/>
      <c r="C477" s="133" t="s">
        <v>796</v>
      </c>
      <c r="D477" s="130">
        <f>D478+D479</f>
        <v>150.00000000000003</v>
      </c>
      <c r="E477" s="130">
        <f>E478+E479</f>
        <v>150</v>
      </c>
      <c r="F477" s="130">
        <f>F478+F479</f>
        <v>150</v>
      </c>
    </row>
    <row r="478" spans="1:6" ht="25.5">
      <c r="A478" s="129" t="s">
        <v>431</v>
      </c>
      <c r="B478" s="138" t="s">
        <v>105</v>
      </c>
      <c r="C478" s="151" t="s">
        <v>106</v>
      </c>
      <c r="D478" s="130">
        <f>'Прил.№5'!F652</f>
        <v>8.899999999999999</v>
      </c>
      <c r="E478" s="130">
        <f>'Прил.№5'!G652</f>
        <v>27</v>
      </c>
      <c r="F478" s="130">
        <f>'Прил.№5'!H652</f>
        <v>27</v>
      </c>
    </row>
    <row r="479" spans="1:6" ht="25.5">
      <c r="A479" s="129" t="s">
        <v>431</v>
      </c>
      <c r="B479" s="185" t="s">
        <v>151</v>
      </c>
      <c r="C479" s="133" t="s">
        <v>621</v>
      </c>
      <c r="D479" s="130">
        <f>'Прил.№5'!F653</f>
        <v>141.10000000000002</v>
      </c>
      <c r="E479" s="130">
        <f>'Прил.№5'!G653</f>
        <v>123</v>
      </c>
      <c r="F479" s="130">
        <f>'Прил.№5'!H653</f>
        <v>123</v>
      </c>
    </row>
    <row r="480" spans="1:6" ht="25.5">
      <c r="A480" s="171">
        <v>1250110000</v>
      </c>
      <c r="B480" s="138"/>
      <c r="C480" s="133" t="s">
        <v>632</v>
      </c>
      <c r="D480" s="130">
        <f aca="true" t="shared" si="65" ref="D480:F481">D481</f>
        <v>859.9</v>
      </c>
      <c r="E480" s="130">
        <f t="shared" si="65"/>
        <v>0</v>
      </c>
      <c r="F480" s="130">
        <f t="shared" si="65"/>
        <v>0</v>
      </c>
    </row>
    <row r="481" spans="1:6" ht="12.75">
      <c r="A481" s="171">
        <v>1250110240</v>
      </c>
      <c r="B481" s="138"/>
      <c r="C481" s="140" t="s">
        <v>881</v>
      </c>
      <c r="D481" s="130">
        <f t="shared" si="65"/>
        <v>859.9</v>
      </c>
      <c r="E481" s="130">
        <f t="shared" si="65"/>
        <v>0</v>
      </c>
      <c r="F481" s="130">
        <f t="shared" si="65"/>
        <v>0</v>
      </c>
    </row>
    <row r="482" spans="1:6" ht="25.5">
      <c r="A482" s="171">
        <v>1250110240</v>
      </c>
      <c r="B482" s="138" t="s">
        <v>151</v>
      </c>
      <c r="C482" s="140" t="s">
        <v>508</v>
      </c>
      <c r="D482" s="130">
        <f>'Прил.№5'!F656</f>
        <v>859.9</v>
      </c>
      <c r="E482" s="130">
        <f>'Прил.№5'!G656</f>
        <v>0</v>
      </c>
      <c r="F482" s="130">
        <f>'Прил.№5'!H656</f>
        <v>0</v>
      </c>
    </row>
    <row r="483" spans="1:6" ht="25.5">
      <c r="A483" s="129" t="s">
        <v>797</v>
      </c>
      <c r="B483" s="185"/>
      <c r="C483" s="133" t="s">
        <v>798</v>
      </c>
      <c r="D483" s="130">
        <f aca="true" t="shared" si="66" ref="D483:F485">D484</f>
        <v>125</v>
      </c>
      <c r="E483" s="130">
        <f t="shared" si="66"/>
        <v>125</v>
      </c>
      <c r="F483" s="130">
        <f t="shared" si="66"/>
        <v>125</v>
      </c>
    </row>
    <row r="484" spans="1:6" ht="12.75">
      <c r="A484" s="129" t="s">
        <v>799</v>
      </c>
      <c r="B484" s="185"/>
      <c r="C484" s="133" t="s">
        <v>604</v>
      </c>
      <c r="D484" s="130">
        <f t="shared" si="66"/>
        <v>125</v>
      </c>
      <c r="E484" s="130">
        <f t="shared" si="66"/>
        <v>125</v>
      </c>
      <c r="F484" s="130">
        <f t="shared" si="66"/>
        <v>125</v>
      </c>
    </row>
    <row r="485" spans="1:6" ht="12.75">
      <c r="A485" s="129" t="s">
        <v>800</v>
      </c>
      <c r="B485" s="185"/>
      <c r="C485" s="133" t="s">
        <v>801</v>
      </c>
      <c r="D485" s="130">
        <f t="shared" si="66"/>
        <v>125</v>
      </c>
      <c r="E485" s="130">
        <f t="shared" si="66"/>
        <v>125</v>
      </c>
      <c r="F485" s="130">
        <f t="shared" si="66"/>
        <v>125</v>
      </c>
    </row>
    <row r="486" spans="1:6" ht="25.5">
      <c r="A486" s="129" t="s">
        <v>800</v>
      </c>
      <c r="B486" s="185" t="s">
        <v>151</v>
      </c>
      <c r="C486" s="133" t="s">
        <v>621</v>
      </c>
      <c r="D486" s="130">
        <f>'Прил.№5'!F561</f>
        <v>125</v>
      </c>
      <c r="E486" s="130">
        <f>'Прил.№5'!G561</f>
        <v>125</v>
      </c>
      <c r="F486" s="130">
        <f>'Прил.№5'!H561</f>
        <v>125</v>
      </c>
    </row>
    <row r="487" spans="1:6" ht="12.75">
      <c r="A487" s="129" t="s">
        <v>164</v>
      </c>
      <c r="B487" s="185"/>
      <c r="C487" s="133" t="s">
        <v>622</v>
      </c>
      <c r="D487" s="130">
        <f aca="true" t="shared" si="67" ref="D487:F488">D488</f>
        <v>7736.610000000001</v>
      </c>
      <c r="E487" s="130">
        <f t="shared" si="67"/>
        <v>7745.4</v>
      </c>
      <c r="F487" s="130">
        <f t="shared" si="67"/>
        <v>7488.4</v>
      </c>
    </row>
    <row r="488" spans="1:6" ht="38.25">
      <c r="A488" s="129" t="s">
        <v>165</v>
      </c>
      <c r="B488" s="185"/>
      <c r="C488" s="133" t="s">
        <v>802</v>
      </c>
      <c r="D488" s="130">
        <f t="shared" si="67"/>
        <v>7736.610000000001</v>
      </c>
      <c r="E488" s="130">
        <f t="shared" si="67"/>
        <v>7745.4</v>
      </c>
      <c r="F488" s="130">
        <f t="shared" si="67"/>
        <v>7488.4</v>
      </c>
    </row>
    <row r="489" spans="1:6" ht="12.75">
      <c r="A489" s="129" t="s">
        <v>167</v>
      </c>
      <c r="B489" s="185"/>
      <c r="C489" s="133" t="s">
        <v>604</v>
      </c>
      <c r="D489" s="130">
        <f>D490+D492+D496</f>
        <v>7736.610000000001</v>
      </c>
      <c r="E489" s="130">
        <f>E490+E492+E496</f>
        <v>7745.4</v>
      </c>
      <c r="F489" s="130">
        <f>F490+F492+F496</f>
        <v>7488.4</v>
      </c>
    </row>
    <row r="490" spans="1:6" ht="12.75">
      <c r="A490" s="129" t="s">
        <v>168</v>
      </c>
      <c r="B490" s="185"/>
      <c r="C490" s="133" t="s">
        <v>803</v>
      </c>
      <c r="D490" s="130">
        <f>D491</f>
        <v>947</v>
      </c>
      <c r="E490" s="130">
        <f>E491</f>
        <v>947</v>
      </c>
      <c r="F490" s="130">
        <f>F491</f>
        <v>947</v>
      </c>
    </row>
    <row r="491" spans="1:6" ht="51">
      <c r="A491" s="129" t="s">
        <v>168</v>
      </c>
      <c r="B491" s="185" t="s">
        <v>103</v>
      </c>
      <c r="C491" s="133" t="s">
        <v>610</v>
      </c>
      <c r="D491" s="130">
        <f>'Прил.№5'!F682</f>
        <v>947</v>
      </c>
      <c r="E491" s="130">
        <f>'Прил.№5'!G682</f>
        <v>947</v>
      </c>
      <c r="F491" s="130">
        <f>'Прил.№5'!H682</f>
        <v>947</v>
      </c>
    </row>
    <row r="492" spans="1:6" ht="25.5">
      <c r="A492" s="129" t="s">
        <v>169</v>
      </c>
      <c r="B492" s="185"/>
      <c r="C492" s="133" t="s">
        <v>804</v>
      </c>
      <c r="D492" s="130">
        <f>D493+D494+D495</f>
        <v>6789.610000000001</v>
      </c>
      <c r="E492" s="130">
        <f>E493+E494+E495</f>
        <v>6798.4</v>
      </c>
      <c r="F492" s="130">
        <f>F493+F494+F495</f>
        <v>6541.4</v>
      </c>
    </row>
    <row r="493" spans="1:6" ht="51">
      <c r="A493" s="129" t="s">
        <v>169</v>
      </c>
      <c r="B493" s="185" t="s">
        <v>103</v>
      </c>
      <c r="C493" s="133" t="s">
        <v>610</v>
      </c>
      <c r="D493" s="130">
        <f>'Прил.№5'!F684</f>
        <v>4987.1</v>
      </c>
      <c r="E493" s="130">
        <f>'Прил.№5'!G684</f>
        <v>5107</v>
      </c>
      <c r="F493" s="130">
        <f>'Прил.№5'!H684</f>
        <v>4850</v>
      </c>
    </row>
    <row r="494" spans="1:6" ht="25.5">
      <c r="A494" s="129" t="s">
        <v>169</v>
      </c>
      <c r="B494" s="185" t="s">
        <v>105</v>
      </c>
      <c r="C494" s="133" t="s">
        <v>606</v>
      </c>
      <c r="D494" s="130">
        <f>'Прил.№5'!F685</f>
        <v>1771.5100000000002</v>
      </c>
      <c r="E494" s="130">
        <f>'Прил.№5'!G685</f>
        <v>1670.4</v>
      </c>
      <c r="F494" s="130">
        <f>'Прил.№5'!H685</f>
        <v>1670.4</v>
      </c>
    </row>
    <row r="495" spans="1:6" ht="20.25" customHeight="1">
      <c r="A495" s="129" t="s">
        <v>169</v>
      </c>
      <c r="B495" s="185" t="s">
        <v>149</v>
      </c>
      <c r="C495" s="133" t="s">
        <v>611</v>
      </c>
      <c r="D495" s="130">
        <f>'Прил.№5'!F686</f>
        <v>31</v>
      </c>
      <c r="E495" s="130">
        <f>'Прил.№5'!G686</f>
        <v>21</v>
      </c>
      <c r="F495" s="130">
        <f>'Прил.№5'!H686</f>
        <v>21</v>
      </c>
    </row>
    <row r="496" spans="1:6" ht="38.25" hidden="1">
      <c r="A496" s="129" t="s">
        <v>170</v>
      </c>
      <c r="B496" s="185"/>
      <c r="C496" s="133" t="s">
        <v>806</v>
      </c>
      <c r="D496" s="130">
        <f aca="true" t="shared" si="68" ref="D496:F497">D497</f>
        <v>0</v>
      </c>
      <c r="E496" s="130">
        <f t="shared" si="68"/>
        <v>0</v>
      </c>
      <c r="F496" s="130">
        <f t="shared" si="68"/>
        <v>0</v>
      </c>
    </row>
    <row r="497" spans="1:6" ht="25.5" hidden="1">
      <c r="A497" s="129" t="s">
        <v>171</v>
      </c>
      <c r="B497" s="185"/>
      <c r="C497" s="133" t="s">
        <v>805</v>
      </c>
      <c r="D497" s="130">
        <f t="shared" si="68"/>
        <v>0</v>
      </c>
      <c r="E497" s="130">
        <f t="shared" si="68"/>
        <v>0</v>
      </c>
      <c r="F497" s="130">
        <f t="shared" si="68"/>
        <v>0</v>
      </c>
    </row>
    <row r="498" spans="1:6" ht="25.5" hidden="1">
      <c r="A498" s="129" t="s">
        <v>171</v>
      </c>
      <c r="B498" s="185" t="s">
        <v>105</v>
      </c>
      <c r="C498" s="133" t="s">
        <v>606</v>
      </c>
      <c r="D498" s="130">
        <f>'Прил.№5'!F689</f>
        <v>0</v>
      </c>
      <c r="E498" s="130">
        <f>'Прил.№5'!G689</f>
        <v>0</v>
      </c>
      <c r="F498" s="130">
        <f>'Прил.№5'!H689</f>
        <v>0</v>
      </c>
    </row>
    <row r="499" spans="1:6" ht="45" customHeight="1">
      <c r="A499" s="127" t="s">
        <v>172</v>
      </c>
      <c r="B499" s="188"/>
      <c r="C499" s="132" t="s">
        <v>807</v>
      </c>
      <c r="D499" s="128">
        <f>D500+D511+D506</f>
        <v>10256</v>
      </c>
      <c r="E499" s="128">
        <f>E500+E511+E506</f>
        <v>7196</v>
      </c>
      <c r="F499" s="128">
        <f>F500+F511+F506</f>
        <v>7035</v>
      </c>
    </row>
    <row r="500" spans="1:6" ht="25.5" hidden="1">
      <c r="A500" s="129" t="s">
        <v>111</v>
      </c>
      <c r="B500" s="185"/>
      <c r="C500" s="133" t="s">
        <v>808</v>
      </c>
      <c r="D500" s="130">
        <f>D501</f>
        <v>0</v>
      </c>
      <c r="E500" s="130">
        <f aca="true" t="shared" si="69" ref="E500:F504">E501</f>
        <v>0</v>
      </c>
      <c r="F500" s="130">
        <f t="shared" si="69"/>
        <v>0</v>
      </c>
    </row>
    <row r="501" spans="1:6" ht="25.5" hidden="1">
      <c r="A501" s="129" t="s">
        <v>112</v>
      </c>
      <c r="B501" s="185"/>
      <c r="C501" s="133" t="s">
        <v>809</v>
      </c>
      <c r="D501" s="130">
        <f>D502</f>
        <v>0</v>
      </c>
      <c r="E501" s="130">
        <f t="shared" si="69"/>
        <v>0</v>
      </c>
      <c r="F501" s="130">
        <f t="shared" si="69"/>
        <v>0</v>
      </c>
    </row>
    <row r="502" spans="1:6" ht="12.75" hidden="1">
      <c r="A502" s="129" t="s">
        <v>113</v>
      </c>
      <c r="B502" s="185"/>
      <c r="C502" s="133" t="s">
        <v>604</v>
      </c>
      <c r="D502" s="130">
        <f>D503</f>
        <v>0</v>
      </c>
      <c r="E502" s="130">
        <f t="shared" si="69"/>
        <v>0</v>
      </c>
      <c r="F502" s="130">
        <f t="shared" si="69"/>
        <v>0</v>
      </c>
    </row>
    <row r="503" spans="1:6" ht="25.5" hidden="1">
      <c r="A503" s="129" t="s">
        <v>114</v>
      </c>
      <c r="B503" s="185"/>
      <c r="C503" s="133" t="s">
        <v>810</v>
      </c>
      <c r="D503" s="130">
        <f>D504</f>
        <v>0</v>
      </c>
      <c r="E503" s="130">
        <f t="shared" si="69"/>
        <v>0</v>
      </c>
      <c r="F503" s="130">
        <f t="shared" si="69"/>
        <v>0</v>
      </c>
    </row>
    <row r="504" spans="1:6" ht="25.5" hidden="1">
      <c r="A504" s="129" t="s">
        <v>115</v>
      </c>
      <c r="B504" s="185"/>
      <c r="C504" s="133" t="s">
        <v>780</v>
      </c>
      <c r="D504" s="130">
        <f>D505</f>
        <v>0</v>
      </c>
      <c r="E504" s="130">
        <f t="shared" si="69"/>
        <v>0</v>
      </c>
      <c r="F504" s="130">
        <f t="shared" si="69"/>
        <v>0</v>
      </c>
    </row>
    <row r="505" spans="1:6" ht="12.75" hidden="1">
      <c r="A505" s="129" t="s">
        <v>115</v>
      </c>
      <c r="B505" s="185" t="s">
        <v>811</v>
      </c>
      <c r="C505" s="133" t="s">
        <v>812</v>
      </c>
      <c r="D505" s="130">
        <f>'Прил.№5'!F728</f>
        <v>0</v>
      </c>
      <c r="E505" s="130">
        <f>'Прил.№5'!G728</f>
        <v>0</v>
      </c>
      <c r="F505" s="130">
        <f>'Прил.№5'!H728</f>
        <v>0</v>
      </c>
    </row>
    <row r="506" spans="1:6" ht="25.5">
      <c r="A506" s="137" t="s">
        <v>822</v>
      </c>
      <c r="B506" s="148"/>
      <c r="C506" s="140" t="s">
        <v>823</v>
      </c>
      <c r="D506" s="130">
        <f>D507</f>
        <v>3000</v>
      </c>
      <c r="E506" s="130">
        <f aca="true" t="shared" si="70" ref="E506:F509">E507</f>
        <v>0</v>
      </c>
      <c r="F506" s="130">
        <f t="shared" si="70"/>
        <v>0</v>
      </c>
    </row>
    <row r="507" spans="1:6" ht="25.5">
      <c r="A507" s="137" t="s">
        <v>824</v>
      </c>
      <c r="B507" s="148"/>
      <c r="C507" s="140" t="s">
        <v>825</v>
      </c>
      <c r="D507" s="130">
        <f>D508</f>
        <v>3000</v>
      </c>
      <c r="E507" s="130">
        <f t="shared" si="70"/>
        <v>0</v>
      </c>
      <c r="F507" s="130">
        <f t="shared" si="70"/>
        <v>0</v>
      </c>
    </row>
    <row r="508" spans="1:6" ht="12.75">
      <c r="A508" s="137" t="s">
        <v>826</v>
      </c>
      <c r="B508" s="148"/>
      <c r="C508" s="139" t="s">
        <v>398</v>
      </c>
      <c r="D508" s="130">
        <f>D509</f>
        <v>3000</v>
      </c>
      <c r="E508" s="130">
        <f t="shared" si="70"/>
        <v>0</v>
      </c>
      <c r="F508" s="130">
        <f t="shared" si="70"/>
        <v>0</v>
      </c>
    </row>
    <row r="509" spans="1:6" ht="25.5">
      <c r="A509" s="149">
        <v>1320120020</v>
      </c>
      <c r="B509" s="192"/>
      <c r="C509" s="150" t="s">
        <v>827</v>
      </c>
      <c r="D509" s="130">
        <f>D510</f>
        <v>3000</v>
      </c>
      <c r="E509" s="130">
        <f t="shared" si="70"/>
        <v>0</v>
      </c>
      <c r="F509" s="130">
        <f t="shared" si="70"/>
        <v>0</v>
      </c>
    </row>
    <row r="510" spans="1:6" ht="12.75">
      <c r="A510" s="149">
        <v>1320120020</v>
      </c>
      <c r="B510" s="192">
        <v>500</v>
      </c>
      <c r="C510" s="150" t="s">
        <v>828</v>
      </c>
      <c r="D510" s="130">
        <f>'Прил.№5'!F719</f>
        <v>3000</v>
      </c>
      <c r="E510" s="130">
        <f>'Прил.№5'!G719</f>
        <v>0</v>
      </c>
      <c r="F510" s="130">
        <f>'Прил.№5'!H719</f>
        <v>0</v>
      </c>
    </row>
    <row r="511" spans="1:6" ht="12.75">
      <c r="A511" s="129" t="s">
        <v>173</v>
      </c>
      <c r="B511" s="185"/>
      <c r="C511" s="133" t="s">
        <v>622</v>
      </c>
      <c r="D511" s="130">
        <f>D512</f>
        <v>7256</v>
      </c>
      <c r="E511" s="130">
        <f>E512</f>
        <v>7196</v>
      </c>
      <c r="F511" s="130">
        <f>F512</f>
        <v>7035</v>
      </c>
    </row>
    <row r="512" spans="1:6" ht="25.5">
      <c r="A512" s="129" t="s">
        <v>174</v>
      </c>
      <c r="B512" s="185"/>
      <c r="C512" s="133" t="s">
        <v>813</v>
      </c>
      <c r="D512" s="130">
        <f>D513+D518</f>
        <v>7256</v>
      </c>
      <c r="E512" s="130">
        <f>E513+E518</f>
        <v>7196</v>
      </c>
      <c r="F512" s="130">
        <f>F513+F518</f>
        <v>7035</v>
      </c>
    </row>
    <row r="513" spans="1:6" ht="12.75">
      <c r="A513" s="129" t="s">
        <v>176</v>
      </c>
      <c r="B513" s="185"/>
      <c r="C513" s="133" t="s">
        <v>604</v>
      </c>
      <c r="D513" s="130">
        <f>D514</f>
        <v>6956</v>
      </c>
      <c r="E513" s="130">
        <f>E514</f>
        <v>6901</v>
      </c>
      <c r="F513" s="130">
        <f>F514</f>
        <v>6740</v>
      </c>
    </row>
    <row r="514" spans="1:6" ht="25.5">
      <c r="A514" s="129" t="s">
        <v>177</v>
      </c>
      <c r="B514" s="185"/>
      <c r="C514" s="133" t="s">
        <v>831</v>
      </c>
      <c r="D514" s="130">
        <f>D515+D516+D517</f>
        <v>6956</v>
      </c>
      <c r="E514" s="130">
        <f>E515+E516+E517</f>
        <v>6901</v>
      </c>
      <c r="F514" s="130">
        <f>F515+F516+F517</f>
        <v>6740</v>
      </c>
    </row>
    <row r="515" spans="1:6" ht="51">
      <c r="A515" s="129" t="s">
        <v>177</v>
      </c>
      <c r="B515" s="185" t="s">
        <v>103</v>
      </c>
      <c r="C515" s="133" t="s">
        <v>610</v>
      </c>
      <c r="D515" s="130">
        <f>'Прил.№5'!F707</f>
        <v>6171</v>
      </c>
      <c r="E515" s="130">
        <f>'Прил.№5'!G707</f>
        <v>6140</v>
      </c>
      <c r="F515" s="130">
        <f>'Прил.№5'!H707</f>
        <v>6000</v>
      </c>
    </row>
    <row r="516" spans="1:6" ht="25.5">
      <c r="A516" s="129" t="s">
        <v>177</v>
      </c>
      <c r="B516" s="185" t="s">
        <v>105</v>
      </c>
      <c r="C516" s="133" t="s">
        <v>606</v>
      </c>
      <c r="D516" s="130">
        <f>'Прил.№5'!F708</f>
        <v>775</v>
      </c>
      <c r="E516" s="130">
        <f>'Прил.№5'!G708</f>
        <v>751</v>
      </c>
      <c r="F516" s="130">
        <f>'Прил.№5'!H708</f>
        <v>730</v>
      </c>
    </row>
    <row r="517" spans="1:6" ht="12.75">
      <c r="A517" s="129" t="s">
        <v>177</v>
      </c>
      <c r="B517" s="185" t="s">
        <v>149</v>
      </c>
      <c r="C517" s="133" t="s">
        <v>611</v>
      </c>
      <c r="D517" s="130">
        <f>'Прил.№5'!F709</f>
        <v>10</v>
      </c>
      <c r="E517" s="130">
        <f>'Прил.№5'!G709</f>
        <v>10</v>
      </c>
      <c r="F517" s="130">
        <f>'Прил.№5'!H709</f>
        <v>10</v>
      </c>
    </row>
    <row r="518" spans="1:6" ht="12.75">
      <c r="A518" s="129" t="s">
        <v>832</v>
      </c>
      <c r="B518" s="185"/>
      <c r="C518" s="133" t="s">
        <v>728</v>
      </c>
      <c r="D518" s="130">
        <f aca="true" t="shared" si="71" ref="D518:F519">D519</f>
        <v>300</v>
      </c>
      <c r="E518" s="130">
        <f t="shared" si="71"/>
        <v>295</v>
      </c>
      <c r="F518" s="130">
        <f t="shared" si="71"/>
        <v>295</v>
      </c>
    </row>
    <row r="519" spans="1:6" ht="51">
      <c r="A519" s="129" t="s">
        <v>597</v>
      </c>
      <c r="B519" s="185"/>
      <c r="C519" s="133" t="s">
        <v>0</v>
      </c>
      <c r="D519" s="130">
        <f>D520</f>
        <v>300</v>
      </c>
      <c r="E519" s="130">
        <f t="shared" si="71"/>
        <v>295</v>
      </c>
      <c r="F519" s="130">
        <f t="shared" si="71"/>
        <v>295</v>
      </c>
    </row>
    <row r="520" spans="1:6" ht="25.5">
      <c r="A520" s="129" t="s">
        <v>597</v>
      </c>
      <c r="B520" s="185" t="s">
        <v>105</v>
      </c>
      <c r="C520" s="133" t="s">
        <v>606</v>
      </c>
      <c r="D520" s="130">
        <f>'Прил.№5'!F711</f>
        <v>300</v>
      </c>
      <c r="E520" s="130">
        <f>'Прил.№5'!G711</f>
        <v>295</v>
      </c>
      <c r="F520" s="130">
        <f>'Прил.№5'!H711</f>
        <v>295</v>
      </c>
    </row>
    <row r="521" spans="1:6" s="5" customFormat="1" ht="25.5">
      <c r="A521" s="166" t="s">
        <v>849</v>
      </c>
      <c r="B521" s="167"/>
      <c r="C521" s="168" t="s">
        <v>850</v>
      </c>
      <c r="D521" s="169">
        <f>D522+D533</f>
        <v>6379.52</v>
      </c>
      <c r="E521" s="169">
        <f>E522+E533</f>
        <v>0</v>
      </c>
      <c r="F521" s="169">
        <f>F522+F533</f>
        <v>0</v>
      </c>
    </row>
    <row r="522" spans="1:6" ht="38.25">
      <c r="A522" s="137" t="s">
        <v>851</v>
      </c>
      <c r="B522" s="138"/>
      <c r="C522" s="165" t="s">
        <v>852</v>
      </c>
      <c r="D522" s="130">
        <f>D523</f>
        <v>6299.52</v>
      </c>
      <c r="E522" s="130">
        <f aca="true" t="shared" si="72" ref="E522:F525">E523</f>
        <v>0</v>
      </c>
      <c r="F522" s="130">
        <f t="shared" si="72"/>
        <v>0</v>
      </c>
    </row>
    <row r="523" spans="1:6" ht="25.5">
      <c r="A523" s="137" t="s">
        <v>853</v>
      </c>
      <c r="B523" s="138"/>
      <c r="C523" s="139" t="s">
        <v>854</v>
      </c>
      <c r="D523" s="130">
        <f>D524+D527+D530</f>
        <v>6299.52</v>
      </c>
      <c r="E523" s="130">
        <f>E524+E527+E530</f>
        <v>0</v>
      </c>
      <c r="F523" s="130">
        <f>F524+F527+F530</f>
        <v>0</v>
      </c>
    </row>
    <row r="524" spans="1:6" ht="12.75">
      <c r="A524" s="137" t="s">
        <v>855</v>
      </c>
      <c r="B524" s="138"/>
      <c r="C524" s="139" t="s">
        <v>398</v>
      </c>
      <c r="D524" s="130">
        <f>D525</f>
        <v>70</v>
      </c>
      <c r="E524" s="130">
        <f t="shared" si="72"/>
        <v>0</v>
      </c>
      <c r="F524" s="130">
        <f t="shared" si="72"/>
        <v>0</v>
      </c>
    </row>
    <row r="525" spans="1:6" ht="38.25">
      <c r="A525" s="137" t="s">
        <v>856</v>
      </c>
      <c r="B525" s="138"/>
      <c r="C525" s="139" t="s">
        <v>857</v>
      </c>
      <c r="D525" s="130">
        <f>D526</f>
        <v>70</v>
      </c>
      <c r="E525" s="130">
        <f t="shared" si="72"/>
        <v>0</v>
      </c>
      <c r="F525" s="130">
        <f t="shared" si="72"/>
        <v>0</v>
      </c>
    </row>
    <row r="526" spans="1:6" ht="25.5">
      <c r="A526" s="137" t="s">
        <v>856</v>
      </c>
      <c r="B526" s="138" t="s">
        <v>105</v>
      </c>
      <c r="C526" s="140" t="s">
        <v>598</v>
      </c>
      <c r="D526" s="130">
        <f>'Прил.№5'!F307</f>
        <v>70</v>
      </c>
      <c r="E526" s="130">
        <f>'Прил.№5'!G307</f>
        <v>0</v>
      </c>
      <c r="F526" s="130">
        <f>'Прил.№5'!H307</f>
        <v>0</v>
      </c>
    </row>
    <row r="527" spans="1:6" ht="38.25">
      <c r="A527" s="137" t="s">
        <v>936</v>
      </c>
      <c r="B527" s="138"/>
      <c r="C527" s="140" t="s">
        <v>454</v>
      </c>
      <c r="D527" s="130">
        <f aca="true" t="shared" si="73" ref="D527:F528">D528</f>
        <v>1250</v>
      </c>
      <c r="E527" s="130">
        <f t="shared" si="73"/>
        <v>0</v>
      </c>
      <c r="F527" s="130">
        <f t="shared" si="73"/>
        <v>0</v>
      </c>
    </row>
    <row r="528" spans="1:6" ht="25.5">
      <c r="A528" s="137" t="s">
        <v>940</v>
      </c>
      <c r="B528" s="138"/>
      <c r="C528" s="139" t="s">
        <v>937</v>
      </c>
      <c r="D528" s="130">
        <f t="shared" si="73"/>
        <v>1250</v>
      </c>
      <c r="E528" s="130">
        <f t="shared" si="73"/>
        <v>0</v>
      </c>
      <c r="F528" s="130">
        <f t="shared" si="73"/>
        <v>0</v>
      </c>
    </row>
    <row r="529" spans="1:6" ht="25.5">
      <c r="A529" s="137" t="s">
        <v>940</v>
      </c>
      <c r="B529" s="138" t="s">
        <v>105</v>
      </c>
      <c r="C529" s="140" t="s">
        <v>598</v>
      </c>
      <c r="D529" s="130">
        <f>'Прил.№5'!F131</f>
        <v>1250</v>
      </c>
      <c r="E529" s="130">
        <f>'Прил.№5'!G131</f>
        <v>0</v>
      </c>
      <c r="F529" s="130">
        <f>'Прил.№5'!H131</f>
        <v>0</v>
      </c>
    </row>
    <row r="530" spans="1:6" ht="25.5">
      <c r="A530" s="137" t="s">
        <v>941</v>
      </c>
      <c r="B530" s="138"/>
      <c r="C530" s="139" t="s">
        <v>409</v>
      </c>
      <c r="D530" s="130">
        <f aca="true" t="shared" si="74" ref="D530:F531">D531</f>
        <v>4979.52</v>
      </c>
      <c r="E530" s="130">
        <f t="shared" si="74"/>
        <v>0</v>
      </c>
      <c r="F530" s="130">
        <f t="shared" si="74"/>
        <v>0</v>
      </c>
    </row>
    <row r="531" spans="1:6" ht="38.25">
      <c r="A531" s="137" t="s">
        <v>942</v>
      </c>
      <c r="B531" s="138"/>
      <c r="C531" s="139" t="s">
        <v>943</v>
      </c>
      <c r="D531" s="130">
        <f t="shared" si="74"/>
        <v>4979.52</v>
      </c>
      <c r="E531" s="130">
        <f t="shared" si="74"/>
        <v>0</v>
      </c>
      <c r="F531" s="130">
        <f t="shared" si="74"/>
        <v>0</v>
      </c>
    </row>
    <row r="532" spans="1:6" ht="25.5">
      <c r="A532" s="137" t="s">
        <v>942</v>
      </c>
      <c r="B532" s="138" t="s">
        <v>105</v>
      </c>
      <c r="C532" s="140" t="s">
        <v>598</v>
      </c>
      <c r="D532" s="130">
        <f>'Прил.№5'!F134</f>
        <v>4979.52</v>
      </c>
      <c r="E532" s="130">
        <f>'Прил.№5'!G134</f>
        <v>0</v>
      </c>
      <c r="F532" s="130">
        <f>'Прил.№5'!H134</f>
        <v>0</v>
      </c>
    </row>
    <row r="533" spans="1:6" ht="25.5">
      <c r="A533" s="137" t="s">
        <v>849</v>
      </c>
      <c r="B533" s="138"/>
      <c r="C533" s="139" t="s">
        <v>850</v>
      </c>
      <c r="D533" s="193">
        <f>D534</f>
        <v>80</v>
      </c>
      <c r="E533" s="193">
        <f aca="true" t="shared" si="75" ref="E533:F537">E534</f>
        <v>0</v>
      </c>
      <c r="F533" s="193">
        <f t="shared" si="75"/>
        <v>0</v>
      </c>
    </row>
    <row r="534" spans="1:6" ht="12.75">
      <c r="A534" s="137" t="s">
        <v>962</v>
      </c>
      <c r="B534" s="138"/>
      <c r="C534" s="165" t="s">
        <v>963</v>
      </c>
      <c r="D534" s="130">
        <f>D535</f>
        <v>80</v>
      </c>
      <c r="E534" s="130">
        <f t="shared" si="75"/>
        <v>0</v>
      </c>
      <c r="F534" s="130">
        <f t="shared" si="75"/>
        <v>0</v>
      </c>
    </row>
    <row r="535" spans="1:6" ht="25.5">
      <c r="A535" s="137" t="s">
        <v>966</v>
      </c>
      <c r="B535" s="138"/>
      <c r="C535" s="165" t="s">
        <v>967</v>
      </c>
      <c r="D535" s="130">
        <f>D537</f>
        <v>80</v>
      </c>
      <c r="E535" s="130">
        <f>E537</f>
        <v>0</v>
      </c>
      <c r="F535" s="130">
        <f>F537</f>
        <v>0</v>
      </c>
    </row>
    <row r="536" spans="1:6" ht="12.75">
      <c r="A536" s="137" t="s">
        <v>964</v>
      </c>
      <c r="B536" s="138"/>
      <c r="C536" s="139" t="s">
        <v>398</v>
      </c>
      <c r="D536" s="130"/>
      <c r="E536" s="130"/>
      <c r="F536" s="130"/>
    </row>
    <row r="537" spans="1:6" ht="25.5">
      <c r="A537" s="137" t="s">
        <v>965</v>
      </c>
      <c r="B537" s="138"/>
      <c r="C537" s="139" t="s">
        <v>968</v>
      </c>
      <c r="D537" s="130">
        <f>D538</f>
        <v>80</v>
      </c>
      <c r="E537" s="130">
        <f t="shared" si="75"/>
        <v>0</v>
      </c>
      <c r="F537" s="130">
        <f t="shared" si="75"/>
        <v>0</v>
      </c>
    </row>
    <row r="538" spans="1:6" ht="25.5">
      <c r="A538" s="137" t="s">
        <v>965</v>
      </c>
      <c r="B538" s="138" t="s">
        <v>105</v>
      </c>
      <c r="C538" s="140" t="s">
        <v>598</v>
      </c>
      <c r="D538" s="130">
        <f>'Прил.№5'!F141</f>
        <v>80</v>
      </c>
      <c r="E538" s="130">
        <f>'Прил.№5'!G141</f>
        <v>0</v>
      </c>
      <c r="F538" s="130">
        <f>'Прил.№5'!H141</f>
        <v>0</v>
      </c>
    </row>
    <row r="539" spans="1:6" ht="12.75">
      <c r="A539" s="127" t="s">
        <v>396</v>
      </c>
      <c r="B539" s="188"/>
      <c r="C539" s="132" t="s">
        <v>1</v>
      </c>
      <c r="D539" s="128">
        <f>D540+D548+D544</f>
        <v>1602.7</v>
      </c>
      <c r="E539" s="128">
        <f>E540+E548+E544</f>
        <v>720</v>
      </c>
      <c r="F539" s="128">
        <f>F540+F548+F544</f>
        <v>620</v>
      </c>
    </row>
    <row r="540" spans="1:6" ht="12.75">
      <c r="A540" s="129" t="s">
        <v>415</v>
      </c>
      <c r="B540" s="185"/>
      <c r="C540" s="133" t="s">
        <v>2</v>
      </c>
      <c r="D540" s="130">
        <f>D541</f>
        <v>119.7</v>
      </c>
      <c r="E540" s="130">
        <f aca="true" t="shared" si="76" ref="E540:F542">E541</f>
        <v>200</v>
      </c>
      <c r="F540" s="130">
        <f t="shared" si="76"/>
        <v>100</v>
      </c>
    </row>
    <row r="541" spans="1:6" ht="12.75">
      <c r="A541" s="129" t="s">
        <v>416</v>
      </c>
      <c r="B541" s="185"/>
      <c r="C541" s="133" t="s">
        <v>604</v>
      </c>
      <c r="D541" s="130">
        <f>D542</f>
        <v>119.7</v>
      </c>
      <c r="E541" s="130">
        <f t="shared" si="76"/>
        <v>200</v>
      </c>
      <c r="F541" s="130">
        <f t="shared" si="76"/>
        <v>100</v>
      </c>
    </row>
    <row r="542" spans="1:6" ht="12.75">
      <c r="A542" s="129" t="s">
        <v>125</v>
      </c>
      <c r="B542" s="185"/>
      <c r="C542" s="133" t="s">
        <v>3</v>
      </c>
      <c r="D542" s="130">
        <f>D543</f>
        <v>119.7</v>
      </c>
      <c r="E542" s="130">
        <f t="shared" si="76"/>
        <v>200</v>
      </c>
      <c r="F542" s="130">
        <f t="shared" si="76"/>
        <v>100</v>
      </c>
    </row>
    <row r="543" spans="1:6" ht="12.75">
      <c r="A543" s="129" t="s">
        <v>125</v>
      </c>
      <c r="B543" s="185" t="s">
        <v>149</v>
      </c>
      <c r="C543" s="133" t="s">
        <v>611</v>
      </c>
      <c r="D543" s="130">
        <f>'Прил.№5'!F56</f>
        <v>119.7</v>
      </c>
      <c r="E543" s="130">
        <f>'Прил.№5'!G56</f>
        <v>200</v>
      </c>
      <c r="F543" s="130">
        <f>'Прил.№5'!H56</f>
        <v>100</v>
      </c>
    </row>
    <row r="544" spans="1:6" ht="12.75">
      <c r="A544" s="137" t="s">
        <v>412</v>
      </c>
      <c r="B544" s="138"/>
      <c r="C544" s="140" t="s">
        <v>413</v>
      </c>
      <c r="D544" s="130">
        <f>D545</f>
        <v>1000</v>
      </c>
      <c r="E544" s="130">
        <f aca="true" t="shared" si="77" ref="E544:F546">E545</f>
        <v>0</v>
      </c>
      <c r="F544" s="130">
        <f t="shared" si="77"/>
        <v>0</v>
      </c>
    </row>
    <row r="545" spans="1:6" ht="12.75">
      <c r="A545" s="137" t="s">
        <v>414</v>
      </c>
      <c r="B545" s="138"/>
      <c r="C545" s="139" t="s">
        <v>398</v>
      </c>
      <c r="D545" s="130">
        <f>D546</f>
        <v>1000</v>
      </c>
      <c r="E545" s="130">
        <f t="shared" si="77"/>
        <v>0</v>
      </c>
      <c r="F545" s="130">
        <f t="shared" si="77"/>
        <v>0</v>
      </c>
    </row>
    <row r="546" spans="1:6" ht="25.5">
      <c r="A546" s="137" t="s">
        <v>554</v>
      </c>
      <c r="B546" s="138"/>
      <c r="C546" s="140" t="s">
        <v>553</v>
      </c>
      <c r="D546" s="130">
        <f>D547</f>
        <v>1000</v>
      </c>
      <c r="E546" s="130">
        <f t="shared" si="77"/>
        <v>0</v>
      </c>
      <c r="F546" s="130">
        <f t="shared" si="77"/>
        <v>0</v>
      </c>
    </row>
    <row r="547" spans="1:6" ht="12.75">
      <c r="A547" s="137" t="s">
        <v>554</v>
      </c>
      <c r="B547" s="138" t="s">
        <v>149</v>
      </c>
      <c r="C547" s="139" t="s">
        <v>150</v>
      </c>
      <c r="D547" s="130">
        <f>'Прил.№5'!F50</f>
        <v>1000</v>
      </c>
      <c r="E547" s="130">
        <f>'Прил.№5'!G50</f>
        <v>0</v>
      </c>
      <c r="F547" s="130">
        <f>'Прил.№5'!H50</f>
        <v>0</v>
      </c>
    </row>
    <row r="548" spans="1:6" ht="12.75">
      <c r="A548" s="129" t="s">
        <v>395</v>
      </c>
      <c r="B548" s="185"/>
      <c r="C548" s="133" t="s">
        <v>622</v>
      </c>
      <c r="D548" s="130">
        <f aca="true" t="shared" si="78" ref="D548:F549">D549</f>
        <v>483</v>
      </c>
      <c r="E548" s="130">
        <f t="shared" si="78"/>
        <v>520</v>
      </c>
      <c r="F548" s="130">
        <f t="shared" si="78"/>
        <v>520</v>
      </c>
    </row>
    <row r="549" spans="1:6" ht="12.75">
      <c r="A549" s="129" t="s">
        <v>397</v>
      </c>
      <c r="B549" s="185"/>
      <c r="C549" s="133" t="s">
        <v>604</v>
      </c>
      <c r="D549" s="130">
        <f t="shared" si="78"/>
        <v>483</v>
      </c>
      <c r="E549" s="130">
        <f t="shared" si="78"/>
        <v>520</v>
      </c>
      <c r="F549" s="130">
        <f t="shared" si="78"/>
        <v>520</v>
      </c>
    </row>
    <row r="550" spans="1:6" ht="25.5">
      <c r="A550" s="129" t="s">
        <v>309</v>
      </c>
      <c r="B550" s="185"/>
      <c r="C550" s="133" t="s">
        <v>4</v>
      </c>
      <c r="D550" s="130">
        <f>D551+D552+D553</f>
        <v>483</v>
      </c>
      <c r="E550" s="130">
        <f>E551+E552+E553</f>
        <v>520</v>
      </c>
      <c r="F550" s="130">
        <f>F551+F552+F553</f>
        <v>520</v>
      </c>
    </row>
    <row r="551" spans="1:6" ht="51">
      <c r="A551" s="129" t="s">
        <v>309</v>
      </c>
      <c r="B551" s="185" t="s">
        <v>103</v>
      </c>
      <c r="C551" s="133" t="s">
        <v>610</v>
      </c>
      <c r="D551" s="130">
        <f>'Прил.№5'!F323</f>
        <v>462.4</v>
      </c>
      <c r="E551" s="130">
        <f>'Прил.№5'!G323</f>
        <v>493.4</v>
      </c>
      <c r="F551" s="130">
        <f>'Прил.№5'!H323</f>
        <v>493.4</v>
      </c>
    </row>
    <row r="552" spans="1:6" ht="25.5">
      <c r="A552" s="129" t="s">
        <v>309</v>
      </c>
      <c r="B552" s="185" t="s">
        <v>105</v>
      </c>
      <c r="C552" s="133" t="s">
        <v>606</v>
      </c>
      <c r="D552" s="130">
        <f>'Прил.№5'!F324</f>
        <v>19.6</v>
      </c>
      <c r="E552" s="130">
        <f>'Прил.№5'!G324</f>
        <v>25.6</v>
      </c>
      <c r="F552" s="130">
        <f>'Прил.№5'!H324</f>
        <v>25.6</v>
      </c>
    </row>
    <row r="553" spans="1:6" ht="12.75">
      <c r="A553" s="129" t="s">
        <v>309</v>
      </c>
      <c r="B553" s="185" t="s">
        <v>149</v>
      </c>
      <c r="C553" s="133" t="s">
        <v>611</v>
      </c>
      <c r="D553" s="130">
        <f>'Прил.№5'!F325</f>
        <v>1</v>
      </c>
      <c r="E553" s="130">
        <f>'Прил.№5'!G325</f>
        <v>1</v>
      </c>
      <c r="F553" s="130">
        <f>'Прил.№5'!H325</f>
        <v>1</v>
      </c>
    </row>
  </sheetData>
  <sheetProtection/>
  <mergeCells count="6">
    <mergeCell ref="E1:F1"/>
    <mergeCell ref="A5:A6"/>
    <mergeCell ref="B5:B6"/>
    <mergeCell ref="C5:C6"/>
    <mergeCell ref="D5:F5"/>
    <mergeCell ref="A3:F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lastPrinted>2018-10-30T11:33:14Z</cp:lastPrinted>
  <dcterms:created xsi:type="dcterms:W3CDTF">2007-02-21T13:25:28Z</dcterms:created>
  <dcterms:modified xsi:type="dcterms:W3CDTF">2018-10-30T11:59:07Z</dcterms:modified>
  <cp:category/>
  <cp:version/>
  <cp:contentType/>
  <cp:contentStatus/>
</cp:coreProperties>
</file>