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820" windowHeight="8295" activeTab="3"/>
  </bookViews>
  <sheets>
    <sheet name="Прил.№4" sheetId="1" r:id="rId1"/>
    <sheet name="Прил.№6" sheetId="2" r:id="rId2"/>
    <sheet name="Прил.№ 5" sheetId="3" r:id="rId3"/>
    <sheet name="Прил.7" sheetId="4" r:id="rId4"/>
  </sheets>
  <definedNames>
    <definedName name="Z_14AD8FCF_7334_43A2_9239_A6ECB2F89C3B_.wvu.PrintArea" localSheetId="1" hidden="1">'Прил.№6'!$A$1:$F$587</definedName>
    <definedName name="Z_14AD8FCF_7334_43A2_9239_A6ECB2F89C3B_.wvu.Rows" localSheetId="2" hidden="1">'Прил.№ 5'!#REF!,'Прил.№ 5'!#REF!,'Прил.№ 5'!#REF!</definedName>
    <definedName name="Z_14AD8FCF_7334_43A2_9239_A6ECB2F89C3B_.wvu.Rows" localSheetId="1" hidden="1">'Прил.№6'!#REF!,'Прил.№6'!#REF!,'Прил.№6'!#REF!</definedName>
    <definedName name="Z_29F0C16F_5A1C_4BDE_9BC7_F9666AFF6794_.wvu.PrintArea" localSheetId="1" hidden="1">'Прил.№6'!$A$1:$F$587</definedName>
    <definedName name="Z_914D5C34_A9E1_4BC9_81CB_5821B555B198_.wvu.PrintArea" localSheetId="1" hidden="1">'Прил.№6'!$A$1:$F$587</definedName>
    <definedName name="Z_A7495148_6FB8_4214_86DC_6F170FA3B179_.wvu.PrintArea" localSheetId="2" hidden="1">'Прил.№ 5'!$A$1:$E$534</definedName>
    <definedName name="Z_A7495148_6FB8_4214_86DC_6F170FA3B179_.wvu.PrintArea" localSheetId="1" hidden="1">'Прил.№6'!$A$1:$F$587</definedName>
    <definedName name="Z_A7495148_6FB8_4214_86DC_6F170FA3B179_.wvu.Rows" localSheetId="2" hidden="1">'Прил.№ 5'!#REF!,'Прил.№ 5'!$60:$60,'Прил.№ 5'!#REF!,'Прил.№ 5'!#REF!,'Прил.№ 5'!#REF!,'Прил.№ 5'!$282:$282,'Прил.№ 5'!#REF!,'Прил.№ 5'!#REF!,'Прил.№ 5'!#REF!,'Прил.№ 5'!#REF!,'Прил.№ 5'!#REF!,'Прил.№ 5'!#REF!,'Прил.№ 5'!#REF!,'Прил.№ 5'!#REF!</definedName>
    <definedName name="Z_A7495148_6FB8_4214_86DC_6F170FA3B179_.wvu.Rows" localSheetId="0" hidden="1">'Прил.№4'!#REF!</definedName>
    <definedName name="Z_A7495148_6FB8_4214_86DC_6F170FA3B179_.wvu.Rows" localSheetId="1" hidden="1">'Прил.№6'!#REF!,'Прил.№6'!$261:$261,'Прил.№6'!#REF!,'Прил.№6'!#REF!,'Прил.№6'!#REF!,'Прил.№6'!#REF!,'Прил.№6'!#REF!,'Прил.№6'!$489:$491,'Прил.№6'!$507:$507,'Прил.№6'!#REF!,'Прил.№6'!$524:$524,'Прил.№6'!#REF!,'Прил.№6'!#REF!,'Прил.№6'!#REF!</definedName>
    <definedName name="Z_BAB4E2D0_5AB7_4398_93CD_69EB9BB2D057_.wvu.PrintArea" localSheetId="2" hidden="1">'Прил.№ 5'!$A$1:$E$534</definedName>
    <definedName name="Z_BAB4E2D0_5AB7_4398_93CD_69EB9BB2D057_.wvu.PrintArea" localSheetId="1" hidden="1">'Прил.№6'!$A$1:$F$587</definedName>
    <definedName name="Z_BAB4E2D0_5AB7_4398_93CD_69EB9BB2D057_.wvu.Rows" localSheetId="2" hidden="1">'Прил.№ 5'!#REF!,'Прил.№ 5'!$60:$60,'Прил.№ 5'!#REF!,'Прил.№ 5'!#REF!,'Прил.№ 5'!#REF!,'Прил.№ 5'!$282:$282,'Прил.№ 5'!#REF!,'Прил.№ 5'!#REF!,'Прил.№ 5'!#REF!,'Прил.№ 5'!#REF!,'Прил.№ 5'!#REF!,'Прил.№ 5'!#REF!,'Прил.№ 5'!#REF!,'Прил.№ 5'!#REF!</definedName>
    <definedName name="Z_BAB4E2D0_5AB7_4398_93CD_69EB9BB2D057_.wvu.Rows" localSheetId="1" hidden="1">'Прил.№6'!#REF!,'Прил.№6'!$261:$261,'Прил.№6'!#REF!,'Прил.№6'!#REF!,'Прил.№6'!#REF!,'Прил.№6'!#REF!,'Прил.№6'!#REF!,'Прил.№6'!$489:$491,'Прил.№6'!$507:$507,'Прил.№6'!#REF!,'Прил.№6'!$524:$524,'Прил.№6'!#REF!,'Прил.№6'!#REF!,'Прил.№6'!#REF!</definedName>
    <definedName name="_xlnm.Print_Area" localSheetId="2">'Прил.№ 5'!$A$1:$G$525</definedName>
    <definedName name="_xlnm.Print_Area" localSheetId="1">'Прил.№6'!$A$1:$H$578</definedName>
  </definedNames>
  <calcPr fullCalcOnLoad="1"/>
</workbook>
</file>

<file path=xl/sharedStrings.xml><?xml version="1.0" encoding="utf-8"?>
<sst xmlns="http://schemas.openxmlformats.org/spreadsheetml/2006/main" count="4826" uniqueCount="849">
  <si>
    <t xml:space="preserve">            Расходы на содержание Финансового управления администрации Максатихинского района за счет средств межбюджетных трансфертов, передаваемых из бюджетов поселений на исполнение полномочий</t>
  </si>
  <si>
    <t xml:space="preserve">    Расходы, не включенные в муниципальные программы</t>
  </si>
  <si>
    <t xml:space="preserve">      Резервные фонды органов местного самоуправления</t>
  </si>
  <si>
    <t xml:space="preserve">            расходы за счет средств резервного фонда</t>
  </si>
  <si>
    <t xml:space="preserve">            Расходы на обеспечение деятельности контрольно-счетной палаты муниципального образования</t>
  </si>
  <si>
    <t xml:space="preserve">Наименование </t>
  </si>
  <si>
    <t>расходы на уплату взносов в Ассоциацию муниципальных образований</t>
  </si>
  <si>
    <t>Национальная 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</si>
  <si>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</si>
  <si>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</si>
  <si>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</si>
  <si>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0700</t>
  </si>
  <si>
    <t>Образование</t>
  </si>
  <si>
    <t>0707</t>
  </si>
  <si>
    <t>0709</t>
  </si>
  <si>
    <t>Другие вопросы в области образования</t>
  </si>
  <si>
    <t>0800</t>
  </si>
  <si>
    <t>0804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</si>
  <si>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</si>
  <si>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</si>
  <si>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</si>
  <si>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</si>
  <si>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</si>
  <si>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</si>
  <si>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542</t>
  </si>
  <si>
    <t>556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</si>
  <si>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</si>
  <si>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Молодежная политика</t>
  </si>
  <si>
    <t>Культура, кинематография</t>
  </si>
  <si>
    <t xml:space="preserve">Молодежная политика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</si>
  <si>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</si>
  <si>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</si>
  <si>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2019 год</t>
  </si>
  <si>
    <t>погашение кредиторской задолженности прошлых лет МКУК "Максатихинский краеведческих музей"</t>
  </si>
  <si>
    <t>1130120810</t>
  </si>
  <si>
    <t>113012081Д</t>
  </si>
  <si>
    <t>оказание муниципальной услуги для занятия творческой деятельностью на непрофесиональной основе в районном доме культуры  за счет средств межбюджетных трансфертов, передаваемых из бюджетов поселений на исполнение полномочий</t>
  </si>
  <si>
    <t>оказание муниципальной услуги для занятия творческой деятельностью на непрофесиональной основе в сельских учреждениях культуры за счет средств межбюджетных трансфетров, передаваемых из бюджетов поселений на исполнение полномочий</t>
  </si>
  <si>
    <t>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</si>
  <si>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>Выполнение работ по содержанию дорог регионального и межмуниципального, местного значения (зимнее и летнее содержание) за счет средств межбюджетных трансфертов, передаваемых из бюджетов поселений на исполнение полномочий</t>
  </si>
  <si>
    <t>Расходы на содержание Финансового управления администрации Максатихинского района за счет средств межбюджетных трансфертов, передаваемых из бюджетов поселений на исполнение полномочий</t>
  </si>
  <si>
    <t>МП "Муниципальное управление на территории Максатихинского района на 2017-2021 года"</t>
  </si>
  <si>
    <t>Развитие средств массовой информации муниципального образования "Максатихинский район" Тверской области на 2017-2021 годы</t>
  </si>
  <si>
    <t>МП "Сельское хозяйство Максатихинского района на 2017-2021 годы"</t>
  </si>
  <si>
    <t>МП "Молодежная политика в Максатихинском районе на 2017-2021 годы"</t>
  </si>
  <si>
    <t>МП "Социальная поддержка и защита населения Максатихинского района на 2017-2021 годы"</t>
  </si>
  <si>
    <t>МП "Развитие физической культуры и спорта на территории Максатихинского района в 2017-2021 годах"</t>
  </si>
  <si>
    <t>МП "Управление муниципальным имуществом муниципального образования "Максатихинский район" Тверской области в 2017-2021 годах"</t>
  </si>
  <si>
    <t>МП "Развитие отрасли культура Максатихинского района Тверской области на 2017-2021 годы"</t>
  </si>
  <si>
    <t>МП "Развитие системы дошкольного, общего и дополнительного образования муниципального образования "Максатихинский район" на 2017-2021 годы"</t>
  </si>
  <si>
    <t>МП "Управление муниципальными финансами и совершенствование налоговой политики в Максатихинском районе на 2017-2021 годы"</t>
  </si>
  <si>
    <t>Создание условий для эффективного функционирования системы исполнительных органов местного самоуправления Максатихинского района на 2017-2021 гг</t>
  </si>
  <si>
    <t>МП "Сельское хозяйство Максатихинского района на 2017-2021годы"</t>
  </si>
  <si>
    <t>МП "Молодежная политика в Максатихинском районе в 2017-2021 годах"</t>
  </si>
  <si>
    <t>МП "Развитие системы дошкольного, общего и дополнительного образования муниципального образования "Максатихинский район" на 2017-2021годы"</t>
  </si>
  <si>
    <t>0702</t>
  </si>
  <si>
    <t>Общее образование</t>
  </si>
  <si>
    <t>0801</t>
  </si>
  <si>
    <t>Культура</t>
  </si>
  <si>
    <t>575</t>
  </si>
  <si>
    <t>0701</t>
  </si>
  <si>
    <t>Дошкольное образование</t>
  </si>
  <si>
    <t>0106</t>
  </si>
  <si>
    <t>предоставление субсидии на иные цели бюджетным учреждениям в части оплаты кредиторской задолженности прошлых лет</t>
  </si>
  <si>
    <t>Обслуживание государственного и муниципального долга</t>
  </si>
  <si>
    <t>0705</t>
  </si>
  <si>
    <t>Администрация Максатихинского района Тверской области</t>
  </si>
  <si>
    <t>Всего</t>
  </si>
  <si>
    <t>Резервные фонды органов местного самоуправления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</si>
  <si>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</si>
  <si>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</si>
  <si>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Творческое развитие, профессиональная ориентация, освоение трудовых навыков детьми и подростками</t>
  </si>
  <si>
    <t>0111</t>
  </si>
  <si>
    <t>0412</t>
  </si>
  <si>
    <t>Физическая культура и спорт</t>
  </si>
  <si>
    <t>503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</si>
  <si>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</si>
  <si>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</si>
  <si>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</si>
  <si>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1200</t>
  </si>
  <si>
    <t>Средства массовой информации</t>
  </si>
  <si>
    <t>1100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</si>
  <si>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</si>
  <si>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</si>
  <si>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1300</t>
  </si>
  <si>
    <t>1301</t>
  </si>
  <si>
    <t>0409</t>
  </si>
  <si>
    <t>Дорожное хозяйство(дорожные фонды)</t>
  </si>
  <si>
    <t>Дорожное хозяйство (дорожные фонды)</t>
  </si>
  <si>
    <t>Управление по делам культуры, молодежной политики, спорта и туризма администрации Максатихинского района Тверской области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</si>
  <si>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</si>
  <si>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</si>
  <si>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</si>
  <si>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</si>
  <si>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</si>
  <si>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</si>
  <si>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Управление по территориальному развитию администрации Максатихинского района</t>
  </si>
  <si>
    <t>Управление образования администрации Максатихинского района Тверской области</t>
  </si>
  <si>
    <t>Финансовое управление администрации Максатихинского района Тверской области</t>
  </si>
  <si>
    <t>504</t>
  </si>
  <si>
    <t>Контрольно-счетная палата Собрания депутатов Максатихинского района</t>
  </si>
  <si>
    <t>0304</t>
  </si>
  <si>
    <t>Органы юстиции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</si>
  <si>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</si>
  <si>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</si>
  <si>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</si>
  <si>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</si>
  <si>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</si>
  <si>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0401</t>
  </si>
  <si>
    <t>0190120010</t>
  </si>
  <si>
    <t>расходы на обеспечение деятельности администрации Максатихинского района</t>
  </si>
  <si>
    <t>расходы на обеспечение деятельности отдела ЗАГС администрации Максатихинского района</t>
  </si>
  <si>
    <t>1310000000</t>
  </si>
  <si>
    <t>1310100000</t>
  </si>
  <si>
    <t>1310120000</t>
  </si>
  <si>
    <t>1310120020</t>
  </si>
  <si>
    <t>131012002Б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</si>
  <si>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</si>
  <si>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0190220010</t>
  </si>
  <si>
    <t>0190310000</t>
  </si>
  <si>
    <t>0190310510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</si>
  <si>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</si>
  <si>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</si>
  <si>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0190450000</t>
  </si>
  <si>
    <t>расходы местного бюджета, источником финансового обеспечения которых являются межбюджетные трансферты, предоставляемые из федерального бюджета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</si>
  <si>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</si>
  <si>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9920020010</t>
  </si>
  <si>
    <t>расходы за счет средств резервного фонда</t>
  </si>
  <si>
    <t>0190510540</t>
  </si>
  <si>
    <t>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</si>
  <si>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0190250000</t>
  </si>
  <si>
    <t>0190259300</t>
  </si>
  <si>
    <t>расходы на 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 полномочиями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</si>
  <si>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0430000000</t>
  </si>
  <si>
    <t>0430100000</t>
  </si>
  <si>
    <t>Обеспечение защиты населения  от болезней, общих для человека и животных</t>
  </si>
  <si>
    <t>0430110000</t>
  </si>
  <si>
    <t>0430110550</t>
  </si>
  <si>
    <t>0510110520</t>
  </si>
  <si>
    <t>Расходы на осуществление органами местного самоуправления государственных полномочий в сфере дорожной деятельности</t>
  </si>
  <si>
    <t>08301R0000</t>
  </si>
  <si>
    <t>расходы местного бюджета, источником финансового обеспечения которых являются межбюджетные трансферты, предоставляемые из областного бюджета, в целях софинансирования которых предоставляются субсидии из федерального бюджета</t>
  </si>
  <si>
    <t>08301R0820</t>
  </si>
  <si>
    <t>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</si>
  <si>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1210110000</t>
  </si>
  <si>
    <t>1210110740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</si>
  <si>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</si>
  <si>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</si>
  <si>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Расходы на осуществление государственных полномочий по  компенсации расходов на оплату 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работающихм в сельской местности</t>
  </si>
  <si>
    <t>Общеэкономические вопросы</t>
  </si>
  <si>
    <t>800</t>
  </si>
  <si>
    <t>Иные бюджетные ассигнования</t>
  </si>
  <si>
    <t>600</t>
  </si>
  <si>
    <t>Удовлетворение потребностей населения в получении услуг общего образования</t>
  </si>
  <si>
    <t>Развитие учительского и управленческого персонала, повышение квалификации педагогов</t>
  </si>
  <si>
    <t>Прохождение курсов подготовки, переподготовки и повышение квалификации кадров</t>
  </si>
  <si>
    <t xml:space="preserve">Обеспечение деятельности учебно-методического кабинета, централизованной бухгалтерии, группы хозяйственного обслуживания </t>
  </si>
  <si>
    <t>Расходы, не включенные в муниципальные программы</t>
  </si>
  <si>
    <t>122012083В</t>
  </si>
  <si>
    <t>123012003В</t>
  </si>
  <si>
    <t>123012083В</t>
  </si>
  <si>
    <t>расходы на обеспечения выполнения функций  муниципальных казенных учреждений</t>
  </si>
  <si>
    <t>Отдельные мероприятия в рамках муниципальной программы</t>
  </si>
  <si>
    <t>1240000000</t>
  </si>
  <si>
    <t>1240200000</t>
  </si>
  <si>
    <t>1240220000</t>
  </si>
  <si>
    <t>1240220010</t>
  </si>
  <si>
    <t>1290000000</t>
  </si>
  <si>
    <t>1290800000</t>
  </si>
  <si>
    <t>Обеспечение деятельности главного администратора муниципальной программы Управления образования администрации Максатихинского района</t>
  </si>
  <si>
    <t>1290820000</t>
  </si>
  <si>
    <t>1290820010</t>
  </si>
  <si>
    <t>1290820020</t>
  </si>
  <si>
    <t>1290820820</t>
  </si>
  <si>
    <t>129082082Д</t>
  </si>
  <si>
    <t>1300000000</t>
  </si>
  <si>
    <t>1390000000</t>
  </si>
  <si>
    <t>1390900000</t>
  </si>
  <si>
    <t>Обеспечение деятельности администратора программы Финансового управления администрации Максатихинского района</t>
  </si>
  <si>
    <t>1390920000</t>
  </si>
  <si>
    <t>1390920010</t>
  </si>
  <si>
    <t>300</t>
  </si>
  <si>
    <t xml:space="preserve">Развитие туризма в Максатихинском районе Тверской области </t>
  </si>
  <si>
    <t>Обеспечивающая подпрограмма</t>
  </si>
  <si>
    <t>Межбюджетные трансферты, предоставляемые из областного бюджета Тверской области</t>
  </si>
  <si>
    <t>Отдельные мероприятия в рамках муниципальных программ</t>
  </si>
  <si>
    <t>Социальное обеспечение и иные выплаты населению</t>
  </si>
  <si>
    <t>Развитие дошкольного образования в Максатихинском районе</t>
  </si>
  <si>
    <t>Доступность дополнительного образования в муниципальных учреждениях</t>
  </si>
  <si>
    <t>Организация летнего отдыха, оздоровления детей и детской занятости</t>
  </si>
  <si>
    <t>Содержание аппарата администрации Максатихинского района Тверской области</t>
  </si>
  <si>
    <t>Учет муниципального имущества и формирование муниципальной собственности на объекты капитального строительства</t>
  </si>
  <si>
    <t>Осуществление технической инвенатаризации объектов муниципальной казны и муниципальных учреждений, находящихся в муниципальной собственности</t>
  </si>
  <si>
    <t>Проведение оценочных работ на объекты, составляющие казну муниципального образования "Максатихинский район" Тверской области</t>
  </si>
  <si>
    <t>Управление муниципальным имуществом</t>
  </si>
  <si>
    <t>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</t>
  </si>
  <si>
    <t>Управление земельными ресурсами</t>
  </si>
  <si>
    <t>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</t>
  </si>
  <si>
    <t>1110120030</t>
  </si>
  <si>
    <t>111012003В</t>
  </si>
  <si>
    <t>субсидия муниципальным учреждениям на иные цели</t>
  </si>
  <si>
    <t>1110120830</t>
  </si>
  <si>
    <t>111012083В</t>
  </si>
  <si>
    <t>0720120000</t>
  </si>
  <si>
    <t>0720120020</t>
  </si>
  <si>
    <t>0720200000</t>
  </si>
  <si>
    <t>0720220000</t>
  </si>
  <si>
    <t>0720220010</t>
  </si>
  <si>
    <t>0720220020</t>
  </si>
  <si>
    <t>072022002Б</t>
  </si>
  <si>
    <t>1110000000</t>
  </si>
  <si>
    <t>1110100000</t>
  </si>
  <si>
    <t>1110120000</t>
  </si>
  <si>
    <t>1110120010</t>
  </si>
  <si>
    <t>1110120020</t>
  </si>
  <si>
    <t>1110120820</t>
  </si>
  <si>
    <t>111012082Д</t>
  </si>
  <si>
    <t>1120000000</t>
  </si>
  <si>
    <t>1120100000</t>
  </si>
  <si>
    <t>1120120000</t>
  </si>
  <si>
    <t>1120120010</t>
  </si>
  <si>
    <t>1120120810</t>
  </si>
  <si>
    <t>112012081Д</t>
  </si>
  <si>
    <t>1130000000</t>
  </si>
  <si>
    <t>1130100000</t>
  </si>
  <si>
    <t>1130120000</t>
  </si>
  <si>
    <t>1130120010</t>
  </si>
  <si>
    <t>1190000000</t>
  </si>
  <si>
    <t>1190700000</t>
  </si>
  <si>
    <t>1190720000</t>
  </si>
  <si>
    <t>1190720010</t>
  </si>
  <si>
    <t>расходы на содержание Управления по делам культуры, молодежной политики, спорта и туризма администрации Максатихинского района</t>
  </si>
  <si>
    <t>119072001С</t>
  </si>
  <si>
    <t>1190720020</t>
  </si>
  <si>
    <t>1190720820</t>
  </si>
  <si>
    <t>119072082Д</t>
  </si>
  <si>
    <t>1190720030</t>
  </si>
  <si>
    <t>0900000000</t>
  </si>
  <si>
    <t>0930000000</t>
  </si>
  <si>
    <t>0930200000</t>
  </si>
  <si>
    <t>0930220000</t>
  </si>
  <si>
    <t>0930220020</t>
  </si>
  <si>
    <t>0910000000</t>
  </si>
  <si>
    <t>0910100000</t>
  </si>
  <si>
    <t>0910120000</t>
  </si>
  <si>
    <t>0910120010</t>
  </si>
  <si>
    <t>091012001Б</t>
  </si>
  <si>
    <t>субсидии муниципальным учреждениям на иные цели</t>
  </si>
  <si>
    <t>1200000000</t>
  </si>
  <si>
    <t>1210000000</t>
  </si>
  <si>
    <t>1210100000</t>
  </si>
  <si>
    <t>1210120000</t>
  </si>
  <si>
    <t>1210120020</t>
  </si>
  <si>
    <t>Межевание земельных участков, находящихся в не разграниченной государственной собственности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</si>
  <si>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</si>
  <si>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</si>
  <si>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</si>
  <si>
    <t>Закупка и обслуживание лодки</t>
  </si>
  <si>
    <t>Повышение эффективности технической защиты информации и защиты государственной тайны</t>
  </si>
  <si>
    <t>Расходы на  защиту государственной тайны и оплату услуг специальной связи</t>
  </si>
  <si>
    <t>Совершенствование деятельности МКУ «СОД ЕДДС Максатихинского района»</t>
  </si>
  <si>
    <t>Содействие развитию гражданско-патриотического и духовно-нравственного воспитания молодежи</t>
  </si>
  <si>
    <t>Поддержка проведения целевых молодежных акций патриотической тематики в связи с памятными датами и событиями в истории России и родного края</t>
  </si>
  <si>
    <t>0740200000</t>
  </si>
  <si>
    <t>0740220000</t>
  </si>
  <si>
    <t>1100000000</t>
  </si>
  <si>
    <t>1140000000</t>
  </si>
  <si>
    <t>1140100000</t>
  </si>
  <si>
    <t>1140120000</t>
  </si>
  <si>
    <t>1140120010</t>
  </si>
  <si>
    <t>0710000000</t>
  </si>
  <si>
    <t>0710100000</t>
  </si>
  <si>
    <t>0710120000</t>
  </si>
  <si>
    <t>0710120010</t>
  </si>
  <si>
    <t>0720000000</t>
  </si>
  <si>
    <t>0720100000</t>
  </si>
  <si>
    <t>Создание условий для вовлечения молодёжи в общественно-политическую,социально-экономическую и культурную жизнь общества</t>
  </si>
  <si>
    <t>Поддержка общественнозначимых молодёжных инициатив и деятельности детских и молодёжных общественных объединений</t>
  </si>
  <si>
    <t>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</t>
  </si>
  <si>
    <t>Развитие системы культурно-досуговых молодёжных мероприятий</t>
  </si>
  <si>
    <t>Развитие творческого движения КВН</t>
  </si>
  <si>
    <t>Участие и проведение межрегиональных и областных молодёжных творческих мероприятий</t>
  </si>
  <si>
    <t>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</si>
  <si>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Содержание централизованной бухгалтерии Управления по делам культуры, молодежной политики, спорта и туризма администрации Максатихинского района в части оплаты кредиторской задолженности прошлых лет</t>
  </si>
  <si>
    <t>Содействие в решении жилищных проблем молодых семей</t>
  </si>
  <si>
    <t>0190620000</t>
  </si>
  <si>
    <t>0110300000</t>
  </si>
  <si>
    <t>0110320000</t>
  </si>
  <si>
    <t>0110320010</t>
  </si>
  <si>
    <t>Расходы по обеспечению деятельности муниципального казенного учреждения «Служба обеспечения деятельности, ЕДДС» в части расходов по эксплуатации и обслуживанию административных зданий и помещений</t>
  </si>
  <si>
    <t>организация подвоза учащихся общеобразовательных учреждений к месту обучения и обратно</t>
  </si>
  <si>
    <t>Организация обеспечения горячим питанием учащихся начальных классов общеобразовательных школ</t>
  </si>
  <si>
    <t>расходы на обеспечение выполнения функций муниципальных казенных учреждений</t>
  </si>
  <si>
    <t>0210300000</t>
  </si>
  <si>
    <t>0210320000</t>
  </si>
  <si>
    <t>0210320020</t>
  </si>
  <si>
    <t>Содержание штата дежурных диспетчеров ЕДДС</t>
  </si>
  <si>
    <t>0210320820</t>
  </si>
  <si>
    <t>Содержание штата дежурных диспетчеров ЕДДС  в части оплаты кредиторской задолженности прошлых лет</t>
  </si>
  <si>
    <t>021032082Д</t>
  </si>
  <si>
    <t>отдельные мероприятие в рамках муниципальной программы</t>
  </si>
  <si>
    <t>9990023000</t>
  </si>
  <si>
    <t>1000000000</t>
  </si>
  <si>
    <t>1010000000</t>
  </si>
  <si>
    <t>1010100000</t>
  </si>
  <si>
    <t>1010120000</t>
  </si>
  <si>
    <t>1010120010</t>
  </si>
  <si>
    <t>1010120020</t>
  </si>
  <si>
    <t>1010200000</t>
  </si>
  <si>
    <t>1010220000</t>
  </si>
  <si>
    <t>1010220010</t>
  </si>
  <si>
    <t>1020000000</t>
  </si>
  <si>
    <t>1020100000</t>
  </si>
  <si>
    <t>1020120000</t>
  </si>
  <si>
    <t>1020120010</t>
  </si>
  <si>
    <t>1020120020</t>
  </si>
  <si>
    <t>0740000000</t>
  </si>
  <si>
    <t>0740100000</t>
  </si>
  <si>
    <t>0740120000</t>
  </si>
  <si>
    <t>0740120010</t>
  </si>
  <si>
    <t>0740120020</t>
  </si>
  <si>
    <t>074012002Б</t>
  </si>
  <si>
    <t>0190120810</t>
  </si>
  <si>
    <t>расходы на обеспечение деятельности администрации Максатихинского района в части погашения задолженности прошлых лет</t>
  </si>
  <si>
    <t>019012081С</t>
  </si>
  <si>
    <t>12201S0000</t>
  </si>
  <si>
    <t>Развитие  инфраструктуры туризма в Максатихинском районе Тверской области</t>
  </si>
  <si>
    <t>Издание полиграфических и рекламных материалов</t>
  </si>
  <si>
    <t>Организация рекламных туров, ознакомительных поездок турделегаций, прием делегаций</t>
  </si>
  <si>
    <t>Привлечение потока туристов в Максатихинский район Тверской области</t>
  </si>
  <si>
    <t xml:space="preserve">Организация деятельности по государственной регистрации актов гражданского состояния </t>
  </si>
  <si>
    <t>Содержание автомобильных дорог и сооружений на них</t>
  </si>
  <si>
    <t>Развитие автомобильного транспорта</t>
  </si>
  <si>
    <t>погашение кредиторской задолженности прошлых лет МКУК "Максатихинская межпоселенческая библиотека"</t>
  </si>
  <si>
    <t>400</t>
  </si>
  <si>
    <t>Содействие в организации  и проведении мероприятий, направленных на чествование заслуг и боевых подвигов ветеранов Великой Отечественной войны</t>
  </si>
  <si>
    <t>Проведение праздничных мероприятий, посвященных Дню Победы в ВОВ</t>
  </si>
  <si>
    <t>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</si>
  <si>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</t>
  </si>
  <si>
    <t>0720620000</t>
  </si>
  <si>
    <t>0720620020</t>
  </si>
  <si>
    <t>Приобретение туристического, спортивного и иного оборудования</t>
  </si>
  <si>
    <t>0240120010</t>
  </si>
  <si>
    <t>установка специальных запрещающих знаков в местах, запрещенных для купания</t>
  </si>
  <si>
    <t>024012001Б</t>
  </si>
  <si>
    <t>0240200000</t>
  </si>
  <si>
    <t>Предотвращение гибели людей на неокрепшем льду в период ледостава и перед весеннем паводком</t>
  </si>
  <si>
    <t>0240220000</t>
  </si>
  <si>
    <t>0240220010</t>
  </si>
  <si>
    <t>024022001Б</t>
  </si>
  <si>
    <t>установка заградительных и информационных щитов  в местах традиционного скопления рыбаков для зимней рыбалки, в соответствии с Постановлением Администрации Тверской области от 30.05.2006г. № 126-па</t>
  </si>
  <si>
    <t>Строительство (приобретение) жилья гражданами РФ, проживающими в сельской местности, в том числе молодыми специалистами и молодыми специалистами, проживающим и работающим на селе, либо изъявившим желание переехать в сельскую местность и работать там.</t>
  </si>
  <si>
    <t>Участие в реализации мероприятий по строительству (приобретение жилья) для граждан в рамках ФЦП "Устойчивое развитие сельских территорий на 2014-2017 годы и на плановый период до 2020 года"</t>
  </si>
  <si>
    <t>предоставление субсидии на иные цели бюджетным учреждениям</t>
  </si>
  <si>
    <t>Обеспечение жилыми помещениям детей-сирот, детей, оставшихся без попечения родителей</t>
  </si>
  <si>
    <t>Содействие развитию системы дошкольного образования в Максатихинском районе</t>
  </si>
  <si>
    <t>Оказание муниципальной услуги</t>
  </si>
  <si>
    <t>Предоставление субсидий на обеспечение жильём молодых семей за счёт средств бюджета Максатихинского района</t>
  </si>
  <si>
    <t>Обеспечение  эффективного управления муниципальным долгом Максатихинского района Тверской области</t>
  </si>
  <si>
    <t>Обслуживание  муниципального  долга Макскатихинского района Тверской области</t>
  </si>
  <si>
    <t>Обеспечение доступности дополнительного образования в муниципальных учреждениях</t>
  </si>
  <si>
    <t>Модернизация системы повышения квалификации работников образования</t>
  </si>
  <si>
    <t>Участие в мероприятиях, туристических слетах</t>
  </si>
  <si>
    <t>1010120030</t>
  </si>
  <si>
    <t>выявление бесхозяйного недвижимого имущества сцелью включения его в муниципальную собственность с последующим использованием</t>
  </si>
  <si>
    <t>1140120830</t>
  </si>
  <si>
    <t>114012083В</t>
  </si>
  <si>
    <t>0720600000</t>
  </si>
  <si>
    <t>Укрепление правовой, организационной и материально-технической базы молодежной политики</t>
  </si>
  <si>
    <t>Создание условий для укрепления здоровья и безопасности детей и подростков</t>
  </si>
  <si>
    <t>организация летнего отдыха, оздоровления детей и детской занятости за счет средств муниципального образования</t>
  </si>
  <si>
    <t>Организация  трудоустройства подростков</t>
  </si>
  <si>
    <t>Развитие  материально-технической базы физической культуры и спорта (содержание муниципального спортивного центра)</t>
  </si>
  <si>
    <t>Проведение районных культурно-массовых, спортивных мероприятий и предметных олимпиад</t>
  </si>
  <si>
    <t>организация и реализация проведения районных и областных культурно-массовых, спортивных мероприятий и предметных олимпиад</t>
  </si>
  <si>
    <t>Капитальные вложения в объекты  государственной (муниципальной) собственности</t>
  </si>
  <si>
    <t>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напрвленную на развитие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</si>
  <si>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</si>
  <si>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учебно-методического кабинета, централизованной бухгалтерии, группы хозяйственного обслуживания в части погашения кредиторской задолженности прошлых лет</t>
  </si>
  <si>
    <t>Повышение качества, оперативности и обеспечение стабильности и регулярности информирования населения Максатихинского района через СМИ о жизни населения района, о деятельности органов государственной власти и местного самоуправления</t>
  </si>
  <si>
    <t>Обеспечение деятельности  муниципального казенного  учреждения «Служба обеспечения деятельности ЕДДС» в части содержания административных зданий</t>
  </si>
  <si>
    <t>9990000000</t>
  </si>
  <si>
    <t>9900000000</t>
  </si>
  <si>
    <t>9990020000</t>
  </si>
  <si>
    <t>расходы бюджета Максатихинского района</t>
  </si>
  <si>
    <t>0100000000</t>
  </si>
  <si>
    <t>0190000000</t>
  </si>
  <si>
    <t>0190100000</t>
  </si>
  <si>
    <t>0190120000</t>
  </si>
  <si>
    <t>содержание органов местного самоуправления</t>
  </si>
  <si>
    <t>0190200000</t>
  </si>
  <si>
    <t>0190220000</t>
  </si>
  <si>
    <t>0190300000</t>
  </si>
  <si>
    <t>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</si>
  <si>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0190400000</t>
  </si>
  <si>
    <t>расходы местного бюджета за счет средств целевых межбюджетных трансфертов из областного бюджета</t>
  </si>
  <si>
    <t>0107</t>
  </si>
  <si>
    <t>Обеспечение проведения выборов и референдумов</t>
  </si>
  <si>
    <t>9940000000</t>
  </si>
  <si>
    <t>отдельные мероприятия, не включенные в муниципальные программы</t>
  </si>
  <si>
    <t>9940020000</t>
  </si>
  <si>
    <t>9920000000</t>
  </si>
  <si>
    <t>9920020000</t>
  </si>
  <si>
    <t>0110000000</t>
  </si>
  <si>
    <t>0110400000</t>
  </si>
  <si>
    <t>0110420000</t>
  </si>
  <si>
    <t>отдельные мероприятия в рамках муниципальной программы</t>
  </si>
  <si>
    <t>0190500000</t>
  </si>
  <si>
    <t>1105</t>
  </si>
  <si>
    <t>Другие вопросы в области физической культуры и спорта</t>
  </si>
  <si>
    <t>Выделение средств из местного бюджета на выпуск газеты «Вести Максатихи»</t>
  </si>
  <si>
    <t>0190451200</t>
  </si>
  <si>
    <t>05201S0300</t>
  </si>
  <si>
    <t>12201S0230</t>
  </si>
  <si>
    <t>12201S0250</t>
  </si>
  <si>
    <t>12501S0000</t>
  </si>
  <si>
    <t>12501S024Д</t>
  </si>
  <si>
    <t>12501S0240</t>
  </si>
  <si>
    <t>07301L0200</t>
  </si>
  <si>
    <t>01301S0320</t>
  </si>
  <si>
    <t xml:space="preserve"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</si>
  <si>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0190510000</t>
  </si>
  <si>
    <t>0190600000</t>
  </si>
  <si>
    <t>расходы местного бюджета, источником финансового обеспечения которых являются  межбюджетные трансферты, предоставляемые  из федерального  бюджета</t>
  </si>
  <si>
    <t>0200000000</t>
  </si>
  <si>
    <t>0210000000</t>
  </si>
  <si>
    <t>0210100000</t>
  </si>
  <si>
    <t>0210120000</t>
  </si>
  <si>
    <t>0210120010</t>
  </si>
  <si>
    <t>0240000000</t>
  </si>
  <si>
    <t>0240100000</t>
  </si>
  <si>
    <t>0240120000</t>
  </si>
  <si>
    <t>0240120020</t>
  </si>
  <si>
    <t>0260000000</t>
  </si>
  <si>
    <t>0260300000</t>
  </si>
  <si>
    <t>0260320000</t>
  </si>
  <si>
    <t>0260320010</t>
  </si>
  <si>
    <t>0500000000</t>
  </si>
  <si>
    <t>0520000000</t>
  </si>
  <si>
    <t>0520100000</t>
  </si>
  <si>
    <t>05201S0000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</si>
  <si>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</si>
  <si>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0520120000</t>
  </si>
  <si>
    <t>0520120020</t>
  </si>
  <si>
    <t>0510000000</t>
  </si>
  <si>
    <t>0510100000</t>
  </si>
  <si>
    <t>0510120000</t>
  </si>
  <si>
    <t>0510120040</t>
  </si>
  <si>
    <t>0510110000</t>
  </si>
  <si>
    <t>0110100000</t>
  </si>
  <si>
    <t>0110120000</t>
  </si>
  <si>
    <t>0110120040</t>
  </si>
  <si>
    <t>0110500000</t>
  </si>
  <si>
    <t>0110520000</t>
  </si>
  <si>
    <t>0110520010</t>
  </si>
  <si>
    <t>выплата пенсии муниципальным служащим Максатихинского района, имеющих право на доплату к государственной пенсии</t>
  </si>
  <si>
    <t>Обеспечение выплаты пенсии муниципальным служащим Максатихинского района имеющих право на доплату к государственной пенсии</t>
  </si>
  <si>
    <t>0400000000</t>
  </si>
  <si>
    <t>0420000000</t>
  </si>
  <si>
    <t>0420100000</t>
  </si>
  <si>
    <t>0420120000</t>
  </si>
  <si>
    <t>0420120010</t>
  </si>
  <si>
    <t>предоставление социальных выплат за счет средств бюджета на строительство (приобретение) жилья в сельской местности</t>
  </si>
  <si>
    <t>0700000000</t>
  </si>
  <si>
    <t>0730000000</t>
  </si>
  <si>
    <t>0730100000</t>
  </si>
  <si>
    <t>07301L0000</t>
  </si>
  <si>
    <t>расходы местных бюджетов, в целях софинансирования которых из областного бюджета  предоставляются за счет  субсидий из федерального бюджета межбюджетные трансферты</t>
  </si>
  <si>
    <t>080000000</t>
  </si>
  <si>
    <t>0850000000</t>
  </si>
  <si>
    <t>0850100000</t>
  </si>
  <si>
    <t>0850120000</t>
  </si>
  <si>
    <t>0850120010</t>
  </si>
  <si>
    <t>0850200000</t>
  </si>
  <si>
    <t>0850220010</t>
  </si>
  <si>
    <t>0850220000</t>
  </si>
  <si>
    <t>0800000000</t>
  </si>
  <si>
    <t>0830000000</t>
  </si>
  <si>
    <t>0830100000</t>
  </si>
  <si>
    <t>средства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</si>
  <si>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0130000000</t>
  </si>
  <si>
    <t>0130100000</t>
  </si>
  <si>
    <t>01301S0000</t>
  </si>
  <si>
    <t>Предоставление субсидий  бюджетным, автономным учреждениям и иным некоммерческим организациям</t>
  </si>
  <si>
    <t xml:space="preserve">Обслуживание государственного (муниципального) долга </t>
  </si>
  <si>
    <t>Участие педагогов в профессиональных конкурсах муниципального, регионального и федерального уровня</t>
  </si>
  <si>
    <t>погашение кредиторской задолженности прошлых лет МКУК "Максатихинский межпоселенческий центр культуры и досуга"</t>
  </si>
  <si>
    <t>Организация  и обеспечение  функционирования  спортивного центра</t>
  </si>
  <si>
    <t>Финансирование  деятельности и содержание здания спортивного центра</t>
  </si>
  <si>
    <t>Обеспечение деятельности аппарата Управления образования</t>
  </si>
  <si>
    <t>Массовая физкультурно- оздоровительная и спортивная работа</t>
  </si>
  <si>
    <t>Комитет по управлению имуществом и земельным отношениям администрации Максатихинского района.</t>
  </si>
  <si>
    <t>Развитие массового спорта и физкультурно-оздоровительного движения среди возрастных групп и  категорий населения, включая лиц  с ограниченными физическими возможностями и инвалидов</t>
  </si>
  <si>
    <t>Обеспечение уплаты взносов в Ассоциацию муниципальных образований</t>
  </si>
  <si>
    <t>Сохранение и развитие культурно-досуговой деятельности в Максатихинском районе"</t>
  </si>
  <si>
    <t>Сохранение и развитие культурного потенциала</t>
  </si>
  <si>
    <t>0190700000</t>
  </si>
  <si>
    <t>Содержание Главы Максатихинского района Тверской области</t>
  </si>
  <si>
    <t>0190720010</t>
  </si>
  <si>
    <t>расходы на обеспечение деятельности Главы Максатихинского района</t>
  </si>
  <si>
    <t>Сумма, тыс.руб.</t>
  </si>
  <si>
    <t>2020 год</t>
  </si>
  <si>
    <t>оказание муниципальной услуги для занятия творческой деятельностью на непрофесиональной основе в районном доме культуры</t>
  </si>
  <si>
    <t>оказание муниципальной услуги для занятия творческой деятельностью на непрофесиональной основе в сельских учреждениях культуры</t>
  </si>
  <si>
    <t>оказание муниципальной услуги библиотечного обслуживания населения</t>
  </si>
  <si>
    <t>Развитие кадрового потенциала органов местного самоуправления Максатихинского района</t>
  </si>
  <si>
    <t>Профессиональная переподготовка и повышение квалификации муниципальных служащих</t>
  </si>
  <si>
    <t>оказание муниципальной услуги музейного обслуживания населения</t>
  </si>
  <si>
    <t>оказание муниципальной услуги предоставления дополнительного образования детей в области культуры</t>
  </si>
  <si>
    <t>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района</t>
  </si>
  <si>
    <t>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</si>
  <si>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</si>
  <si>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контрольно-счетной палаты муниципального образования</t>
  </si>
  <si>
    <t>Создание условий для эффективного функционирования системы исполнительных органов местного самоуправления Максатихинского района</t>
  </si>
  <si>
    <t>Сохранение и развитие библиотечного дела</t>
  </si>
  <si>
    <t>Сохранение и развитие музейного дела</t>
  </si>
  <si>
    <t>Развитие художественного образования в сфере "Культура"</t>
  </si>
  <si>
    <t>Компенсация части родительской платы за присмотр и уход за ребенком 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 программу дошкольного образования.</t>
  </si>
  <si>
    <t>Управление и распоряжение имуществом</t>
  </si>
  <si>
    <t>Обеспечение эпизодического и ветеринарно-санитарного благополучия на территории Максатихинского района</t>
  </si>
  <si>
    <t>Обеспечение краткосрочной и долгосрочной сбалансированности и стабильности бюджета Максатихинского района Тверской области</t>
  </si>
  <si>
    <t>Содействие в обеспечении жильем молодых семей</t>
  </si>
  <si>
    <t>Патриотическое и гражданское воспитание молодых граждан</t>
  </si>
  <si>
    <t>расходы на  проведения выборов в депутаты представительных органов местного самоуправления</t>
  </si>
  <si>
    <t>9940020010</t>
  </si>
  <si>
    <t xml:space="preserve">Транспортное обслуживание населения Максатихинского района Тверской области 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</si>
  <si>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</si>
  <si>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Проведение оценочных работ на объекты, составляющие казну муниципального образования «Максатихинский район» Тверской области</t>
  </si>
  <si>
    <t>Выполнение работ по содержанию дорог регионального и межмуниципального, местного значения (зимнее и летнее содержание)</t>
  </si>
  <si>
    <t>Организация праздничных мероприятий, посвященных празднованию Дня Победы и международному дню пожилых людей.</t>
  </si>
  <si>
    <t>Снижение рисков и смягчение последствий чрезвычайных ситуаций на территории Максатихинского района</t>
  </si>
  <si>
    <t>Обеспечение безопасности людей на водных объектах Максатихинского района</t>
  </si>
  <si>
    <t>Совершенствование мобилизационной подготовки МО "Максатихинский район", повышение эффективности технической защиты информации и защиты государственной тайны</t>
  </si>
  <si>
    <t>0105</t>
  </si>
  <si>
    <t>Судебная система</t>
  </si>
  <si>
    <t>Расходы на содержание Финансового управления администрации Максатихинского района</t>
  </si>
  <si>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</si>
  <si>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</si>
  <si>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</si>
  <si>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</si>
  <si>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</si>
  <si>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</si>
  <si>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</si>
  <si>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</si>
  <si>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</si>
  <si>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0104</t>
  </si>
  <si>
    <t>0300</t>
  </si>
  <si>
    <t>0309</t>
  </si>
  <si>
    <t>0400</t>
  </si>
  <si>
    <t>0405</t>
  </si>
  <si>
    <t>0408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</si>
  <si>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</si>
  <si>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</si>
  <si>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</si>
  <si>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</si>
  <si>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0190620010</t>
  </si>
  <si>
    <t>расходы на содержание Управления по территориальному развитию администрации Максатихинского района</t>
  </si>
  <si>
    <t>Обеспечение деятельности администратора муниципальной программы Управления по территориальному развитию администрации Максатихинского района</t>
  </si>
  <si>
    <t>0110420010</t>
  </si>
  <si>
    <t>0703</t>
  </si>
  <si>
    <t>Дополнительное образование детей</t>
  </si>
  <si>
    <t>0510140940</t>
  </si>
  <si>
    <t>1110140910</t>
  </si>
  <si>
    <t>1110140920</t>
  </si>
  <si>
    <t>1120140910</t>
  </si>
  <si>
    <t>1390940910</t>
  </si>
  <si>
    <t>Закупка товаров, работ и услуг для  обеспечения государственных (муниципальных) нужд</t>
  </si>
  <si>
    <t>0740220030</t>
  </si>
  <si>
    <t>000</t>
  </si>
  <si>
    <t xml:space="preserve">    МП "Муниципальное управление на территории Максатихинского района на 2017-2021 года"</t>
  </si>
  <si>
    <t xml:space="preserve">      Создание условий для эффективного функционирования системы исполнительных органов местного самоуправления Максатихинского района</t>
  </si>
  <si>
    <t xml:space="preserve">        Развитие кадрового потенциала органов местного самоуправления Максатихинского района</t>
  </si>
  <si>
    <t xml:space="preserve">          расходы бюджета Максатихинского района</t>
  </si>
  <si>
    <t xml:space="preserve">            Профессиональная переподготовка и повышение квалификации муниципальных служащих</t>
  </si>
  <si>
    <t xml:space="preserve">                Закупка товаров работ и услуг для обеспечения государственных (муниципальных) нужд</t>
  </si>
  <si>
    <t xml:space="preserve">        Обеспечение деятельности муниципального казенного  учреждения "Служба обеспечения деятельности ЕДДС" в части содержания административных зданий</t>
  </si>
  <si>
    <t xml:space="preserve">            Расходы по обеспечению деятельности муниципального казенного учреждения "Служба обеспечения деятельности, ЕДДС" в части расходов по эксплуатации и обслуживанию административных зданий и помещений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</si>
  <si>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</si>
  <si>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Иные бюджетные ассигнования</t>
  </si>
  <si>
    <t xml:space="preserve">        Обеспечение уплаты взносов в Ассоциацию муниципальных образований</t>
  </si>
  <si>
    <t xml:space="preserve">            расходы на уплату взносов в Ассоциацию муниципальных образований</t>
  </si>
  <si>
    <t xml:space="preserve">        Обеспечение выплаты пенсии муниципальным служащим Максатихинского района имеющих право на доплату к государственной пенсии</t>
  </si>
  <si>
    <t xml:space="preserve">            выплата пенсии муниципальным служащим Максатихинского района, имеющих право на доплату к государственной пенсии</t>
  </si>
  <si>
    <t xml:space="preserve">                Социальное обеспечение и иные выплаты населению</t>
  </si>
  <si>
    <t xml:space="preserve">      Развитие средств массовой информации муниципального образования "Максатихинский район" Тверской области на 2014-2018 годы</t>
  </si>
  <si>
    <t xml:space="preserve">        Повышение качества, оперативности и обеспечение стабильности и регулярности информирования населения Максатихинского района через СМИ о жизни населения района, о деятельности органов государственной власти и местного самоуправления</t>
  </si>
  <si>
    <t xml:space="preserve">          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</si>
  <si>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 xml:space="preserve">            Выделение средств из местного бюджета на выпуск газеты "Вести Максатихи"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</si>
  <si>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</si>
  <si>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Обеспечивающая подпрограмма</t>
  </si>
  <si>
    <t xml:space="preserve">        Содержание аппарата администрации Максатихинского района Тверской области</t>
  </si>
  <si>
    <t xml:space="preserve">            расходы на обеспечение деятельности администрации Максатихинского района</t>
  </si>
  <si>
    <t xml:space="preserve">        Организация деятельности по государственной регистрации актов гражданского состояния</t>
  </si>
  <si>
    <t xml:space="preserve">            расходы на обеспечение деятельности отдела ЗАГС администрации Максатихинского района</t>
  </si>
  <si>
    <t xml:space="preserve">          расходы местного бюджета, источником финансового обеспечения которых являются  межбюджетные трансферты, предоставляемые  из федерального  бюджета</t>
  </si>
  <si>
    <t xml:space="preserve">            расходы на 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 полномочиями на государственную регистрацию ак</t>
  </si>
  <si>
    <t xml:space="preserve">        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</si>
  <si>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          расходы местного бюджета за счет средств целевых межбюджетных трансфертов из областного бюджета</t>
  </si>
  <si>
    <t xml:space="preserve">           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</si>
  <si>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        Реализация государственных полномочий Тверской области по созданию административных комиссий и определению перечня должностных лиц</t>
  </si>
  <si>
    <t xml:space="preserve">           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</t>
  </si>
  <si>
    <t xml:space="preserve">        Обеспечение деятельности администратора муниципальной программы Управления по территориальному развитию администрации Максатихинского района</t>
  </si>
  <si>
    <t xml:space="preserve">            расходы на содержание Управления по территориальному развитию администрации Максатихинского района</t>
  </si>
  <si>
    <t xml:space="preserve">      Снижение рисков и смягчение последствий чрезвычайных ситуаций на территории Максатихинского района</t>
  </si>
  <si>
    <t xml:space="preserve">        Существенное снижение гибели людей и материального ущерба от чрезвычайных ситуаций за счет совершенствования системы превентивных мер</t>
  </si>
  <si>
    <t xml:space="preserve">            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</si>
  <si>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 xml:space="preserve">        Совершенствование деятельности МКУ "СОД ЕДДС Максатихинского района"</t>
  </si>
  <si>
    <t xml:space="preserve">            Содержание штата дежурных диспетчеров ЕДДС</t>
  </si>
  <si>
    <t xml:space="preserve">      Обеспечение безопасности людей на водных объектах Максатихинского района</t>
  </si>
  <si>
    <t xml:space="preserve">        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</si>
  <si>
    <t xml:space="preserve">            Закупка и обслуживание лодки</t>
  </si>
  <si>
    <t xml:space="preserve">      Совершенствование мобилизационной подготовки МО "Максатихинский район", повышение эффективности технической защиты информации и защиты государственной тайны</t>
  </si>
  <si>
    <t xml:space="preserve">        Повышение эффективности технической защиты информации и защиты государственной тайны</t>
  </si>
  <si>
    <t xml:space="preserve">            Расходы на  защиту государственной тайны и оплату услуг специальной связи</t>
  </si>
  <si>
    <t xml:space="preserve">    МП "Сельское хозяйство Максатихинского района на 2017-2021 годы"</t>
  </si>
  <si>
    <t xml:space="preserve">      Строительство (приобретение) жилья гражданами РФ, проживающими в сельской местности, в том числе молодыми специалистами и молодыми специалистами, проживающим и работающим на селе, либо изъявившим желание переехать в сельскую местность и работать там.</t>
  </si>
  <si>
    <t xml:space="preserve">        Участие в реализации мероприятий по строительству (приобретение жилья) для граждан в рамках ФЦП "Устойчивое развитие сельских территорий на 2014-2017 годы и на плановый период до 2020 года"</t>
  </si>
  <si>
    <t xml:space="preserve">            предоставление социальных выплат за счет средств бюджета на строительство (приобретение) жилья в сельской местности</t>
  </si>
  <si>
    <t xml:space="preserve">      Обеспечение эпизодического и ветеринарно-санитарного благополучия на территории Максатихинского района</t>
  </si>
  <si>
    <t xml:space="preserve">        Обеспечение защиты населения  от болезней, общих для человека и животных</t>
  </si>
  <si>
    <t xml:space="preserve">            Расходы на осуществление  органами местного самоуправления отдельных государственных полномочий Тверской области  по организации проведения на территории Тверской области мероприятий по предупреждению и ликвидации болезней животных</t>
  </si>
  <si>
    <t xml:space="preserve">      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</si>
  <si>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 xml:space="preserve">        Содержание автомобильных дорог и сооружений на них</t>
  </si>
  <si>
    <t xml:space="preserve">            Расходы на осуществление органами местного самоуправления государственных полномочий в сфере дорожной деятельности</t>
  </si>
  <si>
    <t xml:space="preserve">            Выполнение работ по содержанию дорог регионального и межмуниципального, местного значения (зимнее и летнее содержание)</t>
  </si>
  <si>
    <t>0510140000</t>
  </si>
  <si>
    <t xml:space="preserve">          Расходы поселений</t>
  </si>
  <si>
    <t xml:space="preserve">            Выполнение работ по содержанию дорог регионального и межмуниципального, местного значения (зимнее и летнее содержание) за счет средств межбюджетных трансфертов, передаваемых из бюджетов поселений на исполнение полномочий</t>
  </si>
  <si>
    <t xml:space="preserve">          Расходы бюджета Максатихинского района</t>
  </si>
  <si>
    <t xml:space="preserve">    МП "Молодежная политика в Максатихинском районе на 2017-2021 годы"</t>
  </si>
  <si>
    <t xml:space="preserve">      Патриотическое и гражданское воспитание молодых граждан</t>
  </si>
  <si>
    <t xml:space="preserve">        Содействие развитию гражданско-патриотического и духовно-нравственного воспитания молодежи</t>
  </si>
  <si>
    <t xml:space="preserve">            Поддержка проведения целевых молодежных акций патриотической тематики в связи с памятными датами и событиями в истории России и родного края</t>
  </si>
  <si>
    <t xml:space="preserve">      Создание условий для вовлечения молодёжи в общественно-политическую,социально-экономическую и культурную жизнь общества</t>
  </si>
  <si>
    <t xml:space="preserve">        Поддержка общественнозначимых молодёжных инициатив и деятельности детских и молодёжных общественных объединений</t>
  </si>
  <si>
    <t xml:space="preserve">            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</t>
  </si>
  <si>
    <t xml:space="preserve">        Развитие системы культурно-досуговых молодёжных мероприятий</t>
  </si>
  <si>
    <t xml:space="preserve">            Развитие творческого движения КВН</t>
  </si>
  <si>
    <t xml:space="preserve">        Укрепление правовой, организационной и материально-технической базы молодежной политики</t>
  </si>
  <si>
    <t xml:space="preserve">            Приобретение туристического, спортивного и иного оборудования</t>
  </si>
  <si>
    <t xml:space="preserve">      Содействие в обеспечении жильем молодых семей</t>
  </si>
  <si>
    <t xml:space="preserve">        Содействие в решении жилищных проблем молодых семей</t>
  </si>
  <si>
    <t xml:space="preserve">          расходы местных бюджетов, в целях софинансирования которых из областного бюджета  предоставляются за счет  субсидий из федерального бюджета межбюджетные трансферты</t>
  </si>
  <si>
    <t xml:space="preserve">            Предоставление субсидий на обеспечение жильём молодых семей за счёт средств бюджета Максатихинского района</t>
  </si>
  <si>
    <t xml:space="preserve">      Развитие туризма в Максатихинском районе Тверской области</t>
  </si>
  <si>
    <t xml:space="preserve">        Развитие инфраструктуры туризма в Максатихинском районе Тверской области</t>
  </si>
  <si>
    <t xml:space="preserve">            Издание полиграфических и рекламных материалов</t>
  </si>
  <si>
    <t xml:space="preserve">        Привлечение потока туристов в Максатихинский район Тверской области</t>
  </si>
  <si>
    <t xml:space="preserve">            Участие в мероприятиях, туристических слетах</t>
  </si>
  <si>
    <t xml:space="preserve">      Обеспечение жилыми помещениям детей-сирот, детей, оставшихся без попечения родителей</t>
  </si>
  <si>
    <t xml:space="preserve">        средства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</si>
  <si>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расходы местного бюджета,источником финансового обеспечения которых являются межбюджетные трансферты, предоставляемые из областного бюджета, в целях софинансирования которых предоставляются субсидии из федерального бюджета</t>
  </si>
  <si>
    <t xml:space="preserve">            Расходы на обеспечение предоставления жилых помещений детям-сиротам, детям,оставшимся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</si>
  <si>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                Капитальные вложения в объекты  государственной (муниципальной) собственности</t>
  </si>
  <si>
    <t xml:space="preserve">      Организация праздничных мероприятий, посвященных празднованию Дня Победы и международному дню пожилых людей.</t>
  </si>
  <si>
    <t xml:space="preserve">        Содействие в организации  и проведении мероприятий, направленных на чествование заслуг и боевых подвигов ветеранов Великой Отечественной войны</t>
  </si>
  <si>
    <t xml:space="preserve">            Проведение праздничных мероприятий, посвященных Дню Победы в ВОВ</t>
  </si>
  <si>
    <t xml:space="preserve">       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</t>
  </si>
  <si>
    <t xml:space="preserve">           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</si>
  <si>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 xml:space="preserve">      Массовая физкультурно- оздоровительная и спортивная работа</t>
  </si>
  <si>
    <t xml:space="preserve">        Развитие массового спорта и физкультурно-оздоровительного движения среди возрастных групп и  категорий населения</t>
  </si>
  <si>
    <t xml:space="preserve">            Развитие массового спорта и физкультурно-оздоровительного движения среди возрастных групп и  категорий населения</t>
  </si>
  <si>
    <t xml:space="preserve">      Развитие  материально-технической базы физической культуры и спорта (содержание муниципального спортивного центра)</t>
  </si>
  <si>
    <t xml:space="preserve">        Организация  и обеспечение  функционирования  спортивного центра</t>
  </si>
  <si>
    <t xml:space="preserve">            Финансирование  деятельности и содержание здания спортивного центра</t>
  </si>
  <si>
    <t xml:space="preserve">    МП "Управление муниципальным имуществом муниципального образования "Максатихинский район" Тверской области в 2017-2021 годах"</t>
  </si>
  <si>
    <t xml:space="preserve">      Управление и распоряжение имуществом</t>
  </si>
  <si>
    <t xml:space="preserve">        Учет муниципального имущества и формирование муниципальной собственности на объекты капитального строительства</t>
  </si>
  <si>
    <t xml:space="preserve">            Осуществление технической инвенатаризации объектов муниципальной казны и муниципальных учреждений, находящихся в муниципальной собственности</t>
  </si>
  <si>
    <t xml:space="preserve">            Проведение оценочных работ на объекты, составляющие казну муниципального образования "Максатихинский район" Тверской области</t>
  </si>
  <si>
    <t xml:space="preserve">            выявление бесхозяйного недвижимого имущества сцелью включения его в муниципальную собственность с последующим использованием</t>
  </si>
  <si>
    <t xml:space="preserve">        Управление муниципальным имуществом</t>
  </si>
  <si>
    <t xml:space="preserve">           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</t>
  </si>
  <si>
    <t xml:space="preserve">      Управление земельными ресурсами</t>
  </si>
  <si>
    <t xml:space="preserve">      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</t>
  </si>
  <si>
    <t xml:space="preserve">            Межевание земельных участков, находящихся в не разграниченной государственной собственности</t>
  </si>
  <si>
    <t xml:space="preserve">    МП "Развитие отрасли культура Максатихинского района Тверской области на 2017-2021 годы"</t>
  </si>
  <si>
    <t xml:space="preserve">      Сохранение и развитие культурно-досуговой деятельности в Максатихинском районе"</t>
  </si>
  <si>
    <t xml:space="preserve">        Сохранение и развитие культурного потенциала</t>
  </si>
  <si>
    <t xml:space="preserve">            оказание муниципальной услуги для занятия творческой деятельностью на непрофесиональной основе в районном доме культуры</t>
  </si>
  <si>
    <t xml:space="preserve">            оказание муниципальной услуги для занятия творческой деятельностью на непрофесиональной основе в сельских учреждениях культуры</t>
  </si>
  <si>
    <t xml:space="preserve">            предоставление субсидии на иные цели бюджетным учреждениям</t>
  </si>
  <si>
    <t>1110140000</t>
  </si>
  <si>
    <t xml:space="preserve">          расходы поселений</t>
  </si>
  <si>
    <t xml:space="preserve">            оказание муниципальной услуги для занятия творческой деятельности на непрофессиональной основе в районном доме культуры за счет средств межбюджетных трансфертов, передаваемых из бюджетов поселений на исполнение полномочий</t>
  </si>
  <si>
    <t xml:space="preserve">            оказание муниципальной услуги для занятия творческой деятельностью на непрофессиональной основе в сельских учреждениях культуры за счет средств межбюджетных трансфертов, передаваемых из бюджетов поселений на исполнение полномочий</t>
  </si>
  <si>
    <t xml:space="preserve">      Сохранение и развитие библиотечного дела</t>
  </si>
  <si>
    <t xml:space="preserve">        Сохранение и развитие библиотечного дела</t>
  </si>
  <si>
    <t xml:space="preserve">            оказание муниципальной услуги библиотечного обслуживания населения</t>
  </si>
  <si>
    <t>1120140000</t>
  </si>
  <si>
    <t xml:space="preserve">            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</si>
  <si>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 xml:space="preserve">      Сохранение и развитие музейного дела</t>
  </si>
  <si>
    <t xml:space="preserve">        Сохранение и развитие музейного дела</t>
  </si>
  <si>
    <t xml:space="preserve">            оказание муниципальной услуги музейного обслуживания населения</t>
  </si>
  <si>
    <t xml:space="preserve">      Развитие художественного образования в сфере "Культура"</t>
  </si>
  <si>
    <t xml:space="preserve">        Развитие художественного образования в сфере "Культура"</t>
  </si>
  <si>
    <t xml:space="preserve">            оказание муниципальной услуги предоставления дополнительного образования детей в области культуры</t>
  </si>
  <si>
    <t xml:space="preserve">        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района</t>
  </si>
  <si>
    <t xml:space="preserve">            расходы на содержание Управления по делам культуры, молодежной политики, спорта и туризма администрации Максатихинского района</t>
  </si>
  <si>
    <t xml:space="preserve">            Содержание централизованной бухгалтерии Управления по делам культуры</t>
  </si>
  <si>
    <t xml:space="preserve">            Содержание административно-хозяйственного отдела при Управлении по делам культуры</t>
  </si>
  <si>
    <t xml:space="preserve">    МП "Развитие системы дошкольного, общего и дополнительного образования муниципального образования "Максатихинский район" на 2017-2021 годы"</t>
  </si>
  <si>
    <t xml:space="preserve">      Развитие дошкольного образования в Максатихинском районе</t>
  </si>
  <si>
    <t xml:space="preserve">        Содействие развитию системы дошкольного образования в Максатихинском районе</t>
  </si>
  <si>
    <t xml:space="preserve">          Межбюджетные трансферты, предоставляемые из областного бюджета Тверской области</t>
  </si>
  <si>
    <t>1210110500</t>
  </si>
  <si>
    <t xml:space="preserve">            Компенсация части родительской платы за присмотр и уход за ребенком  в муниципальных образовательных организациях и иных образовательных организациях (за исключением государственных образовательных организаций)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</si>
  <si>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</si>
  <si>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Оказание муниципальной услуги</t>
  </si>
  <si>
    <t>1210120030</t>
  </si>
  <si>
    <t>1220000000</t>
  </si>
  <si>
    <t xml:space="preserve">      Удовлетворение потребностей населения в получении услуг общего образования</t>
  </si>
  <si>
    <t>1220100000</t>
  </si>
  <si>
    <t xml:space="preserve">        Удовлетворение потребностей населения в получении услуг общего образования</t>
  </si>
  <si>
    <t>1220110000</t>
  </si>
  <si>
    <t>1220110750</t>
  </si>
  <si>
    <t>1220120000</t>
  </si>
  <si>
    <t>1220120020</t>
  </si>
  <si>
    <t xml:space="preserve">            Организация обеспечения горячим питанием учащихся начальных классов общеобразовательных школ</t>
  </si>
  <si>
    <t xml:space="preserve">            организация подвоза учащихся общеобразовательных учреждений к месту обучения и обратно</t>
  </si>
  <si>
    <t>1230000000</t>
  </si>
  <si>
    <t xml:space="preserve">      Доступность дополнительного образования в муниципальных учреждениях</t>
  </si>
  <si>
    <t>1230100000</t>
  </si>
  <si>
    <t xml:space="preserve">        Обеспечение доступности дополнительного образования в муниципальных учреждениях</t>
  </si>
  <si>
    <t>1230120000</t>
  </si>
  <si>
    <t>1230120020</t>
  </si>
  <si>
    <t>1230200000</t>
  </si>
  <si>
    <t xml:space="preserve">        организация и реализация проведения районных и областных культурно-массовых, спортивных мероприятий и предметных олимпиад</t>
  </si>
  <si>
    <t>1230220000</t>
  </si>
  <si>
    <t>1230220010</t>
  </si>
  <si>
    <t xml:space="preserve">            Проведение районных культурно-массовых, спортивных мероприятий и предметных олимпиад</t>
  </si>
  <si>
    <t xml:space="preserve">              Отдельные мероприятия в рамках муниципальной программы</t>
  </si>
  <si>
    <t xml:space="preserve">      Развитие учительского и управленческого персонала, повышение квалификации педагогов</t>
  </si>
  <si>
    <t>1240100000</t>
  </si>
  <si>
    <t xml:space="preserve">        Модернизация системы повышения квалификации работников образования</t>
  </si>
  <si>
    <t>1240120000</t>
  </si>
  <si>
    <t>1240120010</t>
  </si>
  <si>
    <t xml:space="preserve">            Прохождение курсов подготовки, переподготовки и повышение квалификации кадров</t>
  </si>
  <si>
    <t xml:space="preserve">        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</t>
  </si>
  <si>
    <t>1240210000</t>
  </si>
  <si>
    <t>1240210560</t>
  </si>
  <si>
    <t xml:space="preserve">            Расходы на осуществление государственных полномочий по  компенсации расходов на оплату 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работающихм в сельской местности</t>
  </si>
  <si>
    <t xml:space="preserve">            Участие педагогов в профессиональных конкурсах муниципального, регионального и федерального уровня</t>
  </si>
  <si>
    <t>1250000000</t>
  </si>
  <si>
    <t xml:space="preserve">      Организация летнего отдыха, оздоровления детей и детской занятости</t>
  </si>
  <si>
    <t>1250100000</t>
  </si>
  <si>
    <t xml:space="preserve">        Создание условий для укрепления здоровья и безопасности детей и подростков</t>
  </si>
  <si>
    <t xml:space="preserve">            организация летнего отдыха, оздоровления детей и детской занятости за счет средств муниципального образования</t>
  </si>
  <si>
    <t>1250200000</t>
  </si>
  <si>
    <t xml:space="preserve">        Творческое развитие, профессиональная ориентация, освоение трудовых навыков детьми и подростками</t>
  </si>
  <si>
    <t>1250220000</t>
  </si>
  <si>
    <t>1250220010</t>
  </si>
  <si>
    <t xml:space="preserve">            Организация  трудоустройства подростков</t>
  </si>
  <si>
    <t xml:space="preserve">        Обеспечение деятельности главного администратора муниципальной программы Управления образования администрации Максатихинского района</t>
  </si>
  <si>
    <t xml:space="preserve">            Обеспечение деятельности аппарата Управления образования</t>
  </si>
  <si>
    <t xml:space="preserve">            Обеспечение деятельности учебно-методического кабинета, централизованной бухгалтерии, группы хозяйственного обслуживания</t>
  </si>
  <si>
    <t xml:space="preserve">    МП "Управление муниципальными финансами и совершенствование налоговой политики в Максатихинском районе на 2017-2021 годы"</t>
  </si>
  <si>
    <t xml:space="preserve">      Обеспечение краткосрочной и долгосрочной сбалансированности и стабильности бюджета Максатихинского района Тверской области</t>
  </si>
  <si>
    <t xml:space="preserve">        Обеспечение  эффективного управления муниципальным долгом Максатихинского района Тверской области</t>
  </si>
  <si>
    <t xml:space="preserve">            Обслуживание  муниципального  долга Макскатихинского района Тверской области</t>
  </si>
  <si>
    <t>700</t>
  </si>
  <si>
    <t xml:space="preserve">                Обслуживание государственного (муниципального) долга</t>
  </si>
  <si>
    <t xml:space="preserve">        Обеспечение деятельности администратора программы Финансового управления администрации Максатихинского района</t>
  </si>
  <si>
    <t>всего</t>
  </si>
  <si>
    <t>1010220020</t>
  </si>
  <si>
    <t xml:space="preserve">Оплата взносов на капитальный ремонт за помещения в МКД, находящиеся в собственности муниципального образования "Максатихинский район" </t>
  </si>
  <si>
    <t>Страхование объектов муниципальной собственности</t>
  </si>
  <si>
    <t>0500</t>
  </si>
  <si>
    <t>Жилищно-коммунальное хозяйство</t>
  </si>
  <si>
    <t>0502</t>
  </si>
  <si>
    <t>Коммунальное хозяйство</t>
  </si>
  <si>
    <t>1320000000</t>
  </si>
  <si>
    <t xml:space="preserve">Эффективная система межбюджетных отношений в Максатихинском районе </t>
  </si>
  <si>
    <t>1320100000</t>
  </si>
  <si>
    <t>Создание условий для обеспечения финансовой устойчивой бюджета Максатихинского района</t>
  </si>
  <si>
    <t>1320120000</t>
  </si>
  <si>
    <t>Предоставление иных межбюджетных трансфертов бюджетам сельских поселений</t>
  </si>
  <si>
    <t>Межбюджетные трансферты</t>
  </si>
  <si>
    <t>Расходы на осуществление  органами местного самоуправления отдельных государственных полномочий Тверской области  по организации проведения на территории Тверской области мероприятий по предупреждению и ликвидации болезней животных, их лечению,отлову и содержанию безнадзорных животных, защите населения от болезней, общих для человека и животных</t>
  </si>
  <si>
    <t xml:space="preserve">            Расходы на содержание Финансового управления администрации Максатихинского района</t>
  </si>
  <si>
    <t>1390940000</t>
  </si>
  <si>
    <t>1010220030</t>
  </si>
  <si>
    <t xml:space="preserve">    МП "Развитие физической культуры и спорта на территории Максатихинского района в 2017-2021 годах"</t>
  </si>
  <si>
    <t xml:space="preserve">    МП "Социальная поддержка и защита населения Максатихинского района на 2017-2021 годы"</t>
  </si>
  <si>
    <t xml:space="preserve">    МП "Обеспечение безопасности населения Максатихинского района на 2018-2023 годы"</t>
  </si>
  <si>
    <t xml:space="preserve">    МП "Развитие сферы транспорта и дорожного хозяйства Максатихинского района на 2018-2023 годы"</t>
  </si>
  <si>
    <t>МП "Обеспечение безопасности населения Максатихинского района на 2018-2023годы"</t>
  </si>
  <si>
    <t>МП "Развитие сферы транспорта и дорожного хозяйства Максатихинского района на 2018-2023 годы"</t>
  </si>
  <si>
    <t>0830110820</t>
  </si>
  <si>
    <t>средства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</si>
  <si>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0830110000</t>
  </si>
  <si>
    <t>Обеспечение сохранности и соблюдение требований безопасности при эксплуатации муниципального имущества</t>
  </si>
  <si>
    <t>1010220060</t>
  </si>
  <si>
    <t>12201S0440</t>
  </si>
  <si>
    <t xml:space="preserve">проведение мероприятий,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 </t>
  </si>
  <si>
    <t>2021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</si>
  <si>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  на 2019 год и на плановый период 2020 и 2021годов</t>
  </si>
  <si>
    <t>Распределение бюджетных ассигнований местного бюджета  по разделам, 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2019 год и на плановый период 2020 и 2021 годов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</si>
  <si>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 видов расходов классификации расходов бюджета на 2019 год и плановый период 2020 и2021 годов</t>
  </si>
  <si>
    <t>Распределение бюджетных ассигнований местного бюджета по разделам и подразделам  классификации  расходов бюджетов  на 2019 год  и на плановый период 2020 и 2021 годов</t>
  </si>
  <si>
    <t>0520120030</t>
  </si>
  <si>
    <t>Организация транспортного обслуживания населения на муниципальных  маршрутах регулярных перевозок по регулируемым тарифам в соответствии с сверх минимальными социальными требованиями</t>
  </si>
  <si>
    <t>Организация транспортного обслуживания населения на на муниципальных  маршрутах регулярных перевозок по регулируемым тарифам в рамках софинансирования с областным бюджетом</t>
  </si>
  <si>
    <t>Организация транспортного обслуживания населения на муниципальных  маршрутах регулярных перевозок по регулируемым тарифам в части доплаты за счет средств местного бюджета</t>
  </si>
  <si>
    <t xml:space="preserve"> предоставление субсидии на иные цели бюджетным учреждениям</t>
  </si>
  <si>
    <t>Бюджетные инвестиции в объекты капитального строительства государственной (муниципальной) собственности</t>
  </si>
  <si>
    <t>0110200000</t>
  </si>
  <si>
    <t>Развитие нормативного правового и организационного обеспечения муниципальной службы Максатихинского района</t>
  </si>
  <si>
    <t>0110220000</t>
  </si>
  <si>
    <t>0110220030</t>
  </si>
  <si>
    <t xml:space="preserve">Проведение официальных мероприятий с участием Главы Максатихинского района </t>
  </si>
  <si>
    <t>121P000000</t>
  </si>
  <si>
    <t>Национальный проект "Демография"</t>
  </si>
  <si>
    <t>121P200000</t>
  </si>
  <si>
    <t xml:space="preserve">реализация федерального проекта "Содействие занятости женщин-создание условий дошкольного образования для детей в возрасте до трех лет" </t>
  </si>
  <si>
    <t>121P251590</t>
  </si>
  <si>
    <t>Средства на создание дополнительных мест для детей от 2 месяцев до 3 лет в образовательных организациях, осуществляющих образовательную деятельсть по образовательным программам дошкольного образования</t>
  </si>
  <si>
    <t>07301L4970</t>
  </si>
  <si>
    <t>1210120070</t>
  </si>
  <si>
    <t>Разработка проектно-сметной документации для строительства водозаборного узла (ВЗУ), обеспечивающего водоснабжение детского сада в п. Ривицкий</t>
  </si>
  <si>
    <t>Средства на строительство, реконструкцию муниципальных объектов дошкольного образования за счет областного бюджета</t>
  </si>
  <si>
    <t xml:space="preserve">Средства на строительство, реконструкцию муниципальных объектов дошкольного образования за счет местного  бюджета </t>
  </si>
  <si>
    <t>2100000000</t>
  </si>
  <si>
    <t>МП "Жилищно-коммунальное хозяйство и энергетика Максатихинского района Тверской области на 2017-2021 годы"</t>
  </si>
  <si>
    <t>2110000000</t>
  </si>
  <si>
    <t>Повышение надежности и эффективности функционирования объектов коммунального хозяйства Максатихинского района Тверской области</t>
  </si>
  <si>
    <t>2110200000</t>
  </si>
  <si>
    <t>Обеспечение надежности функционирования объектов коммунальной инфраструктуры</t>
  </si>
  <si>
    <t>2110220000</t>
  </si>
  <si>
    <t>2110220020</t>
  </si>
  <si>
    <t>Выполнение работ по капитальному ремонту объектов теплоснабжения за счет средств местного бюджета</t>
  </si>
  <si>
    <t>2110300000</t>
  </si>
  <si>
    <t xml:space="preserve">Создание новых муниципальных унитарных предприятий </t>
  </si>
  <si>
    <t>2110320000</t>
  </si>
  <si>
    <t>2110320020</t>
  </si>
  <si>
    <t>Формирование уставного фонда муниципальных унитарных предприятий</t>
  </si>
  <si>
    <t>1210120830</t>
  </si>
  <si>
    <t xml:space="preserve">проведение мероприятий, направленных на укрепление материально-технической базы муниципальных  дошкольных образовательных организаций в рамках софинансирования расходов с областным бюджетом </t>
  </si>
  <si>
    <t>12101S0000</t>
  </si>
  <si>
    <t>12101L0270</t>
  </si>
  <si>
    <t>12101L0000</t>
  </si>
  <si>
    <t>проведение мероприятий государственной программы Российской Федерации "Доступная среда" на 2011-2020 годы"</t>
  </si>
  <si>
    <t>121Р211590</t>
  </si>
  <si>
    <t>121Р2S1590</t>
  </si>
  <si>
    <t>12101S1040</t>
  </si>
  <si>
    <t xml:space="preserve">Приложение №4          Максатихинского района от 24.01.2019г. № 38
 «О внесении изменений в решение Собрания депутатов
 Максатихинского района № 30 от 25.12.2018г.
«О бюджете Максатихинскиого района  на 2019 год
 и на плановый период 2020 и 2021 годов »
</t>
  </si>
  <si>
    <t xml:space="preserve">Приложение № 5          Максатихинского района от 24.01.2019г. № 38
 «О внесении изменений в решение Собрания депутатов
 Максатихинского района № 30 от 25.12.2018г.
«О бюджете Максатихинскиого района  на 2019 год
 и на плановый период 2020 и 2021 годов »
</t>
  </si>
  <si>
    <t xml:space="preserve">Приложение №6         Максатихинского района от 24.01.2019г. № 38
 «О внесении изменений в решение Собрания депутатов
 Максатихинского района № 30 от 25.12.2018г.
«О бюджете Максатихинскиого района  на 2019 год
 и на плановый период 2020 и 2021 годов »
</t>
  </si>
  <si>
    <t xml:space="preserve">Приложение №7          Максатихинского района от 24.01.2019г. № 38
 «О внесении изменений в решение Собрания депутатов
 Максатихинского района № 30 от 25.12.2018г.
«О бюджете Максатихинскиого района  на 2019 год
 и на плановый период 2020 и 2021 годов »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</si>
</sst>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  <numFmt numFmtId="181" formatCode="0.000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center" vertical="center" wrapText="1"/>
      <protection/>
    </xf>
    <xf numFmtId="1" fontId="40" fillId="0" borderId="1">
      <alignment horizontal="center" vertical="top" shrinkToFi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1" fillId="0" borderId="1">
      <alignment horizontal="left"/>
      <protection/>
    </xf>
    <xf numFmtId="4" fontId="41" fillId="20" borderId="1">
      <alignment horizontal="right" vertical="top" shrinkToFit="1"/>
      <protection/>
    </xf>
    <xf numFmtId="0" fontId="40" fillId="0" borderId="1">
      <alignment horizontal="center" vertical="center" wrapText="1"/>
      <protection/>
    </xf>
    <xf numFmtId="0" fontId="41" fillId="0" borderId="1">
      <alignment vertical="top" wrapText="1"/>
      <protection/>
    </xf>
    <xf numFmtId="4" fontId="41" fillId="21" borderId="1">
      <alignment horizontal="right" vertical="top" shrinkToFit="1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0" fontId="44" fillId="29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49" fontId="7" fillId="0" borderId="11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169" fontId="6" fillId="0" borderId="11" xfId="70" applyFont="1" applyFill="1" applyBorder="1" applyAlignment="1">
      <alignment horizontal="right" wrapText="1"/>
    </xf>
    <xf numFmtId="169" fontId="6" fillId="0" borderId="11" xfId="7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169" fontId="6" fillId="0" borderId="11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left" wrapText="1"/>
    </xf>
    <xf numFmtId="2" fontId="3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0" fillId="0" borderId="12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horizontal="right" wrapText="1"/>
    </xf>
    <xf numFmtId="2" fontId="10" fillId="0" borderId="11" xfId="0" applyNumberFormat="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179" fontId="11" fillId="0" borderId="11" xfId="0" applyNumberFormat="1" applyFont="1" applyFill="1" applyBorder="1" applyAlignment="1">
      <alignment horizontal="right" wrapText="1"/>
    </xf>
    <xf numFmtId="179" fontId="10" fillId="0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wrapText="1"/>
    </xf>
    <xf numFmtId="2" fontId="11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justify" wrapText="1"/>
    </xf>
    <xf numFmtId="0" fontId="1" fillId="0" borderId="0" xfId="0" applyFont="1" applyAlignment="1">
      <alignment horizontal="left" wrapText="1"/>
    </xf>
    <xf numFmtId="2" fontId="3" fillId="0" borderId="1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>
      <alignment horizontal="right" wrapText="1"/>
    </xf>
    <xf numFmtId="2" fontId="1" fillId="0" borderId="13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>
      <alignment/>
    </xf>
    <xf numFmtId="2" fontId="3" fillId="0" borderId="13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left" wrapText="1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9" fontId="1" fillId="34" borderId="11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justify" wrapText="1"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169" fontId="13" fillId="0" borderId="11" xfId="70" applyFont="1" applyFill="1" applyBorder="1" applyAlignment="1">
      <alignment horizontal="center" wrapText="1"/>
    </xf>
    <xf numFmtId="1" fontId="15" fillId="0" borderId="1" xfId="34" applyNumberFormat="1" applyFont="1" applyProtection="1">
      <alignment horizontal="center" vertical="top" shrinkToFit="1"/>
      <protection/>
    </xf>
    <xf numFmtId="4" fontId="15" fillId="0" borderId="1" xfId="41" applyFont="1" applyFill="1" applyProtection="1">
      <alignment horizontal="right" vertical="top" shrinkToFit="1"/>
      <protection/>
    </xf>
    <xf numFmtId="1" fontId="14" fillId="0" borderId="1" xfId="34" applyNumberFormat="1" applyFont="1" applyProtection="1">
      <alignment horizontal="center" vertical="top" shrinkToFit="1"/>
      <protection/>
    </xf>
    <xf numFmtId="4" fontId="14" fillId="0" borderId="1" xfId="41" applyFont="1" applyFill="1" applyProtection="1">
      <alignment horizontal="right" vertical="top" shrinkToFit="1"/>
      <protection/>
    </xf>
    <xf numFmtId="0" fontId="0" fillId="0" borderId="0" xfId="0" applyAlignment="1">
      <alignment horizontal="left"/>
    </xf>
    <xf numFmtId="0" fontId="15" fillId="0" borderId="1" xfId="40" applyNumberFormat="1" applyFont="1" applyAlignment="1" applyProtection="1">
      <alignment horizontal="left" vertical="top" wrapText="1"/>
      <protection/>
    </xf>
    <xf numFmtId="0" fontId="14" fillId="0" borderId="1" xfId="40" applyNumberFormat="1" applyFont="1" applyAlignment="1" applyProtection="1">
      <alignment horizontal="left" vertical="top" wrapText="1"/>
      <protection/>
    </xf>
    <xf numFmtId="0" fontId="14" fillId="0" borderId="1" xfId="40" applyNumberFormat="1" applyFont="1" applyAlignment="1" applyProtection="1">
      <alignment vertical="top" wrapText="1"/>
      <protection/>
    </xf>
    <xf numFmtId="0" fontId="15" fillId="0" borderId="1" xfId="40" applyNumberFormat="1" applyFont="1" applyAlignment="1" applyProtection="1">
      <alignment horizontal="left" wrapText="1"/>
      <protection/>
    </xf>
    <xf numFmtId="0" fontId="14" fillId="0" borderId="11" xfId="39" applyFont="1" applyFill="1" applyBorder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justify" wrapText="1"/>
    </xf>
    <xf numFmtId="0" fontId="0" fillId="0" borderId="14" xfId="0" applyFont="1" applyFill="1" applyBorder="1" applyAlignment="1">
      <alignment horizontal="justify" wrapText="1"/>
    </xf>
    <xf numFmtId="0" fontId="16" fillId="0" borderId="1" xfId="35" applyFont="1" applyProtection="1">
      <alignment horizontal="center" vertical="center" wrapText="1"/>
      <protection locked="0"/>
    </xf>
    <xf numFmtId="0" fontId="16" fillId="0" borderId="1" xfId="36" applyFont="1" applyProtection="1">
      <alignment horizontal="center" vertical="center" wrapText="1"/>
      <protection locked="0"/>
    </xf>
    <xf numFmtId="0" fontId="16" fillId="0" borderId="1" xfId="33" applyFont="1" applyAlignment="1" applyProtection="1">
      <alignment horizontal="center" vertical="center" wrapText="1"/>
      <protection locked="0"/>
    </xf>
    <xf numFmtId="4" fontId="16" fillId="0" borderId="17" xfId="39" applyNumberFormat="1" applyFont="1" applyFill="1" applyBorder="1" applyProtection="1">
      <alignment horizontal="center" vertical="center" wrapText="1"/>
      <protection locked="0"/>
    </xf>
    <xf numFmtId="0" fontId="17" fillId="0" borderId="11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8" fillId="0" borderId="14" xfId="0" applyFont="1" applyFill="1" applyBorder="1" applyAlignment="1">
      <alignment horizontal="justify" wrapText="1"/>
    </xf>
    <xf numFmtId="0" fontId="11" fillId="0" borderId="15" xfId="0" applyFont="1" applyFill="1" applyBorder="1" applyAlignment="1">
      <alignment horizontal="justify" wrapText="1"/>
    </xf>
    <xf numFmtId="1" fontId="14" fillId="0" borderId="1" xfId="34" applyNumberFormat="1" applyFont="1" applyAlignment="1" applyProtection="1">
      <alignment horizontal="center" vertical="center" shrinkToFit="1"/>
      <protection/>
    </xf>
    <xf numFmtId="49" fontId="0" fillId="0" borderId="11" xfId="0" applyNumberFormat="1" applyFont="1" applyFill="1" applyBorder="1" applyAlignment="1">
      <alignment horizontal="center" vertical="center"/>
    </xf>
    <xf numFmtId="1" fontId="14" fillId="0" borderId="1" xfId="34" applyNumberFormat="1" applyFont="1" applyFill="1" applyProtection="1">
      <alignment horizontal="center" vertical="top" shrinkToFit="1"/>
      <protection/>
    </xf>
    <xf numFmtId="0" fontId="14" fillId="0" borderId="1" xfId="40" applyNumberFormat="1" applyFont="1" applyFill="1" applyAlignment="1" applyProtection="1">
      <alignment horizontal="left" vertical="top" wrapText="1"/>
      <protection/>
    </xf>
    <xf numFmtId="49" fontId="14" fillId="0" borderId="1" xfId="34" applyNumberFormat="1" applyFont="1" applyProtection="1">
      <alignment horizontal="center" vertical="top" shrinkToFit="1"/>
      <protection/>
    </xf>
    <xf numFmtId="1" fontId="14" fillId="0" borderId="18" xfId="34" applyNumberFormat="1" applyFont="1" applyBorder="1" applyProtection="1">
      <alignment horizontal="center" vertical="top" shrinkToFit="1"/>
      <protection/>
    </xf>
    <xf numFmtId="0" fontId="14" fillId="0" borderId="18" xfId="40" applyNumberFormat="1" applyFont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>
      <alignment horizontal="justify" wrapText="1"/>
    </xf>
    <xf numFmtId="4" fontId="14" fillId="0" borderId="19" xfId="41" applyFont="1" applyFill="1" applyBorder="1" applyProtection="1">
      <alignment horizontal="right" vertical="top" shrinkToFit="1"/>
      <protection/>
    </xf>
    <xf numFmtId="4" fontId="14" fillId="0" borderId="18" xfId="41" applyFont="1" applyFill="1" applyBorder="1" applyProtection="1">
      <alignment horizontal="right" vertical="top" shrinkToFit="1"/>
      <protection/>
    </xf>
    <xf numFmtId="4" fontId="14" fillId="0" borderId="11" xfId="41" applyFont="1" applyFill="1" applyBorder="1" applyProtection="1">
      <alignment horizontal="right" vertical="top" shrinkToFit="1"/>
      <protection/>
    </xf>
    <xf numFmtId="0" fontId="14" fillId="0" borderId="11" xfId="40" applyNumberFormat="1" applyFont="1" applyBorder="1" applyAlignment="1" applyProtection="1">
      <alignment horizontal="left" vertical="top" wrapText="1"/>
      <protection/>
    </xf>
    <xf numFmtId="0" fontId="19" fillId="0" borderId="1" xfId="40" applyNumberFormat="1" applyFont="1" applyAlignment="1" applyProtection="1">
      <alignment horizontal="left" vertical="top" wrapText="1"/>
      <protection/>
    </xf>
    <xf numFmtId="0" fontId="0" fillId="0" borderId="11" xfId="0" applyFont="1" applyFill="1" applyBorder="1" applyAlignment="1">
      <alignment horizontal="center"/>
    </xf>
    <xf numFmtId="169" fontId="18" fillId="0" borderId="11" xfId="70" applyFont="1" applyFill="1" applyBorder="1" applyAlignment="1">
      <alignment horizontal="right" wrapText="1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right"/>
    </xf>
    <xf numFmtId="1" fontId="14" fillId="0" borderId="11" xfId="34" applyNumberFormat="1" applyFont="1" applyBorder="1" applyProtection="1">
      <alignment horizontal="center" vertical="top" shrinkToFit="1"/>
      <protection/>
    </xf>
    <xf numFmtId="0" fontId="0" fillId="0" borderId="0" xfId="0" applyBorder="1" applyAlignment="1">
      <alignment/>
    </xf>
    <xf numFmtId="2" fontId="1" fillId="0" borderId="20" xfId="0" applyNumberFormat="1" applyFont="1" applyFill="1" applyBorder="1" applyAlignment="1" applyProtection="1">
      <alignment horizontal="right"/>
      <protection locked="0"/>
    </xf>
    <xf numFmtId="2" fontId="1" fillId="0" borderId="20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justify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justify" wrapText="1"/>
    </xf>
    <xf numFmtId="4" fontId="16" fillId="0" borderId="1" xfId="41" applyFont="1" applyFill="1" applyProtection="1">
      <alignment horizontal="right" vertical="top" shrinkToFit="1"/>
      <protection/>
    </xf>
    <xf numFmtId="0" fontId="10" fillId="0" borderId="15" xfId="0" applyFont="1" applyFill="1" applyBorder="1" applyAlignment="1">
      <alignment horizontal="justify" wrapText="1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2" fontId="1" fillId="0" borderId="11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0" borderId="1" xfId="35" applyNumberFormat="1" applyFont="1" applyProtection="1">
      <alignment horizontal="center" vertical="center" wrapText="1"/>
      <protection/>
    </xf>
    <xf numFmtId="0" fontId="14" fillId="0" borderId="1" xfId="35" applyFont="1" applyProtection="1">
      <alignment horizontal="center" vertical="center" wrapText="1"/>
      <protection locked="0"/>
    </xf>
    <xf numFmtId="0" fontId="14" fillId="0" borderId="1" xfId="36" applyNumberFormat="1" applyFont="1" applyProtection="1">
      <alignment horizontal="center" vertical="center" wrapText="1"/>
      <protection/>
    </xf>
    <xf numFmtId="0" fontId="14" fillId="0" borderId="1" xfId="36" applyFont="1" applyProtection="1">
      <alignment horizontal="center" vertical="center" wrapText="1"/>
      <protection locked="0"/>
    </xf>
    <xf numFmtId="0" fontId="14" fillId="0" borderId="22" xfId="33" applyNumberFormat="1" applyFont="1" applyBorder="1" applyAlignment="1" applyProtection="1">
      <alignment horizontal="center" wrapText="1"/>
      <protection/>
    </xf>
    <xf numFmtId="0" fontId="14" fillId="0" borderId="23" xfId="33" applyFont="1" applyBorder="1" applyAlignment="1" applyProtection="1">
      <alignment horizontal="center" wrapText="1"/>
      <protection locked="0"/>
    </xf>
    <xf numFmtId="0" fontId="14" fillId="0" borderId="11" xfId="3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6" xfId="34"/>
    <cellStyle name="xl28" xfId="35"/>
    <cellStyle name="xl29" xfId="36"/>
    <cellStyle name="xl37" xfId="37"/>
    <cellStyle name="xl40" xfId="38"/>
    <cellStyle name="xl42" xfId="39"/>
    <cellStyle name="xl60" xfId="40"/>
    <cellStyle name="xl6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6.375" style="23" customWidth="1"/>
    <col min="2" max="2" width="50.875" style="8" customWidth="1"/>
    <col min="3" max="3" width="13.25390625" style="50" customWidth="1"/>
    <col min="4" max="4" width="13.00390625" style="0" customWidth="1"/>
    <col min="5" max="5" width="13.25390625" style="0" customWidth="1"/>
  </cols>
  <sheetData>
    <row r="1" spans="1:8" ht="145.5" customHeight="1">
      <c r="A1" s="13"/>
      <c r="B1" s="73"/>
      <c r="C1" s="102"/>
      <c r="D1" s="189" t="s">
        <v>845</v>
      </c>
      <c r="E1" s="189"/>
      <c r="F1" s="1"/>
      <c r="G1" s="1"/>
      <c r="H1" s="1"/>
    </row>
    <row r="2" spans="1:8" ht="12.75">
      <c r="A2" s="13"/>
      <c r="B2" s="190"/>
      <c r="C2" s="190"/>
      <c r="D2" s="2"/>
      <c r="E2" s="2"/>
      <c r="F2" s="2"/>
      <c r="G2" s="2"/>
      <c r="H2" s="2"/>
    </row>
    <row r="3" spans="1:8" ht="12.75">
      <c r="A3" s="187" t="s">
        <v>799</v>
      </c>
      <c r="B3" s="187"/>
      <c r="C3" s="187"/>
      <c r="D3" s="187"/>
      <c r="E3" s="187"/>
      <c r="F3" s="2"/>
      <c r="G3" s="2"/>
      <c r="H3" s="2"/>
    </row>
    <row r="4" spans="1:5" ht="27.75" customHeight="1">
      <c r="A4" s="188"/>
      <c r="B4" s="188"/>
      <c r="C4" s="188"/>
      <c r="D4" s="188"/>
      <c r="E4" s="188"/>
    </row>
    <row r="5" spans="1:5" ht="12.75">
      <c r="A5" s="191" t="s">
        <v>537</v>
      </c>
      <c r="B5" s="193" t="s">
        <v>540</v>
      </c>
      <c r="C5" s="186" t="s">
        <v>541</v>
      </c>
      <c r="D5" s="186"/>
      <c r="E5" s="186"/>
    </row>
    <row r="6" spans="1:5" ht="12.75">
      <c r="A6" s="192"/>
      <c r="B6" s="194"/>
      <c r="C6" s="185" t="s">
        <v>32</v>
      </c>
      <c r="D6" s="185" t="s">
        <v>501</v>
      </c>
      <c r="E6" s="185" t="s">
        <v>795</v>
      </c>
    </row>
    <row r="7" spans="1:5" ht="12.75">
      <c r="A7" s="192"/>
      <c r="B7" s="194"/>
      <c r="C7" s="185"/>
      <c r="D7" s="185"/>
      <c r="E7" s="185"/>
    </row>
    <row r="8" spans="1:5" ht="12.75">
      <c r="A8" s="74"/>
      <c r="B8" s="75" t="s">
        <v>67</v>
      </c>
      <c r="C8" s="76">
        <f>C9+C17+C20+C28+C35+C38+C42+C45+C47+C26</f>
        <v>328951.30000000005</v>
      </c>
      <c r="D8" s="76">
        <f>D9+D17+D20+D28+D35+D38+D42+D45+D47+D26</f>
        <v>288514.30000000005</v>
      </c>
      <c r="E8" s="76">
        <f>E9+E17+E20+E28+E35+E38+E42+E45+E47+E26</f>
        <v>278001.3</v>
      </c>
    </row>
    <row r="9" spans="1:5" s="5" customFormat="1" ht="12.75">
      <c r="A9" s="77" t="s">
        <v>544</v>
      </c>
      <c r="B9" s="78" t="s">
        <v>551</v>
      </c>
      <c r="C9" s="76">
        <f>C10+C11+C13+C15+C16+C12+C14</f>
        <v>34590.5</v>
      </c>
      <c r="D9" s="76">
        <f>D10+D11+D13+D15+D16+D12+D14</f>
        <v>31592.5</v>
      </c>
      <c r="E9" s="76">
        <f>E10+E11+E13+E15+E16+E12+E14</f>
        <v>29131.000000000004</v>
      </c>
    </row>
    <row r="10" spans="1:5" s="7" customFormat="1" ht="25.5">
      <c r="A10" s="79" t="s">
        <v>542</v>
      </c>
      <c r="B10" s="153" t="s">
        <v>70</v>
      </c>
      <c r="C10" s="81">
        <f>'Прил.№ 5'!E10</f>
        <v>1483</v>
      </c>
      <c r="D10" s="81">
        <f>'Прил.№ 5'!F10</f>
        <v>1350</v>
      </c>
      <c r="E10" s="81">
        <f>'Прил.№ 5'!G10</f>
        <v>1250</v>
      </c>
    </row>
    <row r="11" spans="1:5" s="7" customFormat="1" ht="38.25">
      <c r="A11" s="79" t="s">
        <v>545</v>
      </c>
      <c r="B11" s="80" t="s">
        <v>26</v>
      </c>
      <c r="C11" s="81">
        <f>'Прил.№ 5'!E17</f>
        <v>17276.800000000003</v>
      </c>
      <c r="D11" s="81">
        <f>'Прил.№ 5'!F17</f>
        <v>15743.6</v>
      </c>
      <c r="E11" s="81">
        <f>'Прил.№ 5'!G17</f>
        <v>14726.300000000001</v>
      </c>
    </row>
    <row r="12" spans="1:5" s="7" customFormat="1" ht="12.75">
      <c r="A12" s="79" t="s">
        <v>533</v>
      </c>
      <c r="B12" s="83" t="s">
        <v>534</v>
      </c>
      <c r="C12" s="81">
        <f>'Прил.№ 5'!E38</f>
        <v>8.1</v>
      </c>
      <c r="D12" s="81">
        <f>'Прил.№ 5'!F38</f>
        <v>8.5</v>
      </c>
      <c r="E12" s="81">
        <f>'Прил.№ 5'!G38</f>
        <v>8.8</v>
      </c>
    </row>
    <row r="13" spans="1:5" s="7" customFormat="1" ht="38.25">
      <c r="A13" s="84" t="s">
        <v>62</v>
      </c>
      <c r="B13" s="83" t="str">
        <f>'Прил.№ 5'!D45</f>
        <v>Обеспечение деятельности  финансовых, налоговых и таможенных органов и органов финансового (финансово-бюджетного) надзора</v>
      </c>
      <c r="C13" s="81">
        <f>'Прил.№ 5'!E45</f>
        <v>8326.6</v>
      </c>
      <c r="D13" s="81">
        <f>'Прил.№ 5'!F45</f>
        <v>7588.4</v>
      </c>
      <c r="E13" s="81">
        <f>'Прил.№ 5'!G45</f>
        <v>7118</v>
      </c>
    </row>
    <row r="14" spans="1:5" s="7" customFormat="1" ht="12.75">
      <c r="A14" s="84" t="s">
        <v>396</v>
      </c>
      <c r="B14" s="101" t="s">
        <v>397</v>
      </c>
      <c r="C14" s="81">
        <f>'Прил.№ 5'!E63</f>
        <v>160</v>
      </c>
      <c r="D14" s="81">
        <f>'Прил.№ 5'!F63</f>
        <v>0</v>
      </c>
      <c r="E14" s="81">
        <f>'Прил.№ 5'!G63</f>
        <v>0</v>
      </c>
    </row>
    <row r="15" spans="1:5" s="7" customFormat="1" ht="12.75">
      <c r="A15" s="84" t="s">
        <v>72</v>
      </c>
      <c r="B15" s="85" t="s">
        <v>552</v>
      </c>
      <c r="C15" s="81">
        <f>'Прил.№ 5'!E69</f>
        <v>200</v>
      </c>
      <c r="D15" s="81">
        <f>'Прил.№ 5'!F69</f>
        <v>200</v>
      </c>
      <c r="E15" s="81">
        <f>'Прил.№ 5'!G69</f>
        <v>200</v>
      </c>
    </row>
    <row r="16" spans="1:5" s="7" customFormat="1" ht="12.75">
      <c r="A16" s="84" t="s">
        <v>77</v>
      </c>
      <c r="B16" s="85" t="s">
        <v>553</v>
      </c>
      <c r="C16" s="81">
        <f>'Прил.№ 5'!E75</f>
        <v>7136</v>
      </c>
      <c r="D16" s="81">
        <f>'Прил.№ 5'!F75</f>
        <v>6702</v>
      </c>
      <c r="E16" s="81">
        <f>'Прил.№ 5'!G75</f>
        <v>5827.9</v>
      </c>
    </row>
    <row r="17" spans="1:5" s="5" customFormat="1" ht="25.5">
      <c r="A17" s="77" t="s">
        <v>546</v>
      </c>
      <c r="B17" s="90" t="s">
        <v>554</v>
      </c>
      <c r="C17" s="76">
        <f>C18+C19</f>
        <v>2359.9</v>
      </c>
      <c r="D17" s="76">
        <f>D18+D19</f>
        <v>2380.4</v>
      </c>
      <c r="E17" s="76">
        <f>E18+E19</f>
        <v>2197.7000000000003</v>
      </c>
    </row>
    <row r="18" spans="1:5" s="5" customFormat="1" ht="12.75">
      <c r="A18" s="79" t="s">
        <v>101</v>
      </c>
      <c r="B18" s="86" t="s">
        <v>102</v>
      </c>
      <c r="C18" s="81">
        <f>'Прил.№ 5'!E132</f>
        <v>469.5</v>
      </c>
      <c r="D18" s="81">
        <f>'Прил.№ 5'!F132</f>
        <v>490</v>
      </c>
      <c r="E18" s="81">
        <f>'Прил.№ 5'!G132</f>
        <v>507.3</v>
      </c>
    </row>
    <row r="19" spans="1:5" s="7" customFormat="1" ht="25.5">
      <c r="A19" s="79" t="s">
        <v>547</v>
      </c>
      <c r="B19" s="80" t="str">
        <f>'Прил.№6'!E82</f>
        <v>Защита населения и территории от чрезвычайных ситуаций природного и техногенного характера, гражданская оборона</v>
      </c>
      <c r="C19" s="81">
        <f>'Прил.№ 5'!E139</f>
        <v>1890.4</v>
      </c>
      <c r="D19" s="81">
        <f>'Прил.№ 5'!F139</f>
        <v>1890.4</v>
      </c>
      <c r="E19" s="81">
        <f>'Прил.№ 5'!G139</f>
        <v>1690.4</v>
      </c>
    </row>
    <row r="20" spans="1:5" s="5" customFormat="1" ht="12.75">
      <c r="A20" s="77" t="s">
        <v>548</v>
      </c>
      <c r="B20" s="78" t="s">
        <v>7</v>
      </c>
      <c r="C20" s="76">
        <f>C22+C23+C25+C24+C21</f>
        <v>21330.899999999998</v>
      </c>
      <c r="D20" s="76">
        <f>D22+D23+D25+D24+D21</f>
        <v>22488</v>
      </c>
      <c r="E20" s="76">
        <f>E22+E23+E25+E24+E21</f>
        <v>23100</v>
      </c>
    </row>
    <row r="21" spans="1:5" s="5" customFormat="1" ht="12.75">
      <c r="A21" s="84" t="s">
        <v>108</v>
      </c>
      <c r="B21" s="85" t="s">
        <v>149</v>
      </c>
      <c r="C21" s="81">
        <f>'Прил.№ 5'!E172</f>
        <v>150</v>
      </c>
      <c r="D21" s="81">
        <f>'Прил.№ 5'!F172</f>
        <v>150</v>
      </c>
      <c r="E21" s="81">
        <f>'Прил.№ 5'!G172</f>
        <v>100</v>
      </c>
    </row>
    <row r="22" spans="1:5" s="7" customFormat="1" ht="12.75">
      <c r="A22" s="84" t="s">
        <v>549</v>
      </c>
      <c r="B22" s="85" t="s">
        <v>8</v>
      </c>
      <c r="C22" s="81">
        <f>'Прил.№ 5'!E179</f>
        <v>79</v>
      </c>
      <c r="D22" s="81">
        <f>'Прил.№ 5'!F179</f>
        <v>81</v>
      </c>
      <c r="E22" s="81">
        <f>'Прил.№ 5'!G179</f>
        <v>81</v>
      </c>
    </row>
    <row r="23" spans="1:5" s="7" customFormat="1" ht="12.75">
      <c r="A23" s="84" t="s">
        <v>550</v>
      </c>
      <c r="B23" s="85" t="s">
        <v>9</v>
      </c>
      <c r="C23" s="81">
        <f>'Прил.№ 5'!E186</f>
        <v>2205.1</v>
      </c>
      <c r="D23" s="81">
        <f>'Прил.№ 5'!F186</f>
        <v>2205.1</v>
      </c>
      <c r="E23" s="81">
        <f>'Прил.№ 5'!G186</f>
        <v>1805.1</v>
      </c>
    </row>
    <row r="24" spans="1:5" s="7" customFormat="1" ht="12.75">
      <c r="A24" s="84" t="s">
        <v>86</v>
      </c>
      <c r="B24" s="85" t="s">
        <v>88</v>
      </c>
      <c r="C24" s="81">
        <f>'Прил.№ 5'!E198</f>
        <v>18866.8</v>
      </c>
      <c r="D24" s="81">
        <f>'Прил.№ 5'!F198</f>
        <v>20021.9</v>
      </c>
      <c r="E24" s="81">
        <f>'Прил.№ 5'!G198</f>
        <v>21083.9</v>
      </c>
    </row>
    <row r="25" spans="1:5" s="7" customFormat="1" ht="12.75">
      <c r="A25" s="84" t="s">
        <v>73</v>
      </c>
      <c r="B25" s="85" t="s">
        <v>10</v>
      </c>
      <c r="C25" s="81">
        <f>'Прил.№ 5'!E210</f>
        <v>30</v>
      </c>
      <c r="D25" s="81">
        <f>'Прил.№ 5'!F210</f>
        <v>30</v>
      </c>
      <c r="E25" s="81">
        <f>'Прил.№ 5'!G210</f>
        <v>30</v>
      </c>
    </row>
    <row r="26" spans="1:5" s="5" customFormat="1" ht="12.75">
      <c r="A26" s="77" t="s">
        <v>767</v>
      </c>
      <c r="B26" s="153" t="s">
        <v>768</v>
      </c>
      <c r="C26" s="76">
        <f>C27</f>
        <v>132</v>
      </c>
      <c r="D26" s="76">
        <f>D27</f>
        <v>0</v>
      </c>
      <c r="E26" s="76">
        <f>E27</f>
        <v>0</v>
      </c>
    </row>
    <row r="27" spans="1:5" s="7" customFormat="1" ht="12.75">
      <c r="A27" s="84" t="s">
        <v>769</v>
      </c>
      <c r="B27" s="180" t="s">
        <v>770</v>
      </c>
      <c r="C27" s="81">
        <f>'Прил.№ 5'!E225</f>
        <v>132</v>
      </c>
      <c r="D27" s="81">
        <f>'Прил.№ 5'!F225</f>
        <v>0</v>
      </c>
      <c r="E27" s="81">
        <f>'Прил.№ 5'!G225</f>
        <v>0</v>
      </c>
    </row>
    <row r="28" spans="1:5" s="5" customFormat="1" ht="12.75">
      <c r="A28" s="77" t="s">
        <v>11</v>
      </c>
      <c r="B28" s="78" t="s">
        <v>12</v>
      </c>
      <c r="C28" s="76">
        <f>C29+C30+C32+C33+C34+C31</f>
        <v>222628.1</v>
      </c>
      <c r="D28" s="76">
        <f>D29+D30+D32+D33+D34+D31</f>
        <v>178579</v>
      </c>
      <c r="E28" s="76">
        <f>E29+E30+E32+E33+E34+E31</f>
        <v>176189</v>
      </c>
    </row>
    <row r="29" spans="1:5" s="7" customFormat="1" ht="12.75">
      <c r="A29" s="84" t="s">
        <v>60</v>
      </c>
      <c r="B29" s="83" t="s">
        <v>61</v>
      </c>
      <c r="C29" s="81">
        <f>'Прил.№ 5'!E237</f>
        <v>99576.79999999999</v>
      </c>
      <c r="D29" s="81">
        <f>'Прил.№ 5'!F237</f>
        <v>56099</v>
      </c>
      <c r="E29" s="81">
        <f>'Прил.№ 5'!G237</f>
        <v>55399</v>
      </c>
    </row>
    <row r="30" spans="1:5" s="7" customFormat="1" ht="12.75">
      <c r="A30" s="84" t="s">
        <v>55</v>
      </c>
      <c r="B30" s="83" t="s">
        <v>56</v>
      </c>
      <c r="C30" s="81">
        <f>'Прил.№ 5'!E267</f>
        <v>107426.6</v>
      </c>
      <c r="D30" s="81">
        <f>'Прил.№ 5'!F267</f>
        <v>106950</v>
      </c>
      <c r="E30" s="81">
        <f>'Прил.№ 5'!G267</f>
        <v>106250</v>
      </c>
    </row>
    <row r="31" spans="1:5" s="7" customFormat="1" ht="12.75">
      <c r="A31" s="84" t="s">
        <v>559</v>
      </c>
      <c r="B31" s="83" t="s">
        <v>560</v>
      </c>
      <c r="C31" s="81">
        <f>'Прил.№ 5'!E286</f>
        <v>7210</v>
      </c>
      <c r="D31" s="81">
        <f>'Прил.№ 5'!F286</f>
        <v>7210</v>
      </c>
      <c r="E31" s="81">
        <f>'Прил.№ 5'!G286</f>
        <v>6720</v>
      </c>
    </row>
    <row r="32" spans="1:5" s="7" customFormat="1" ht="25.5">
      <c r="A32" s="84" t="s">
        <v>65</v>
      </c>
      <c r="B32" s="83" t="str">
        <f>'Прил.№6'!E508</f>
        <v>Профессиональная подготовка, переподготовка и повышение квалификации</v>
      </c>
      <c r="C32" s="81">
        <f>'Прил.№ 5'!E308</f>
        <v>160</v>
      </c>
      <c r="D32" s="81">
        <f>'Прил.№ 5'!F308</f>
        <v>160</v>
      </c>
      <c r="E32" s="81">
        <f>'Прил.№ 5'!G308</f>
        <v>160</v>
      </c>
    </row>
    <row r="33" spans="1:5" s="7" customFormat="1" ht="12.75">
      <c r="A33" s="84" t="s">
        <v>13</v>
      </c>
      <c r="B33" s="83" t="s">
        <v>27</v>
      </c>
      <c r="C33" s="81">
        <f>'Прил.№ 5'!E321</f>
        <v>360</v>
      </c>
      <c r="D33" s="81">
        <f>'Прил.№ 5'!F321</f>
        <v>360</v>
      </c>
      <c r="E33" s="81">
        <f>'Прил.№ 5'!G321</f>
        <v>360</v>
      </c>
    </row>
    <row r="34" spans="1:5" s="7" customFormat="1" ht="12.75">
      <c r="A34" s="84" t="s">
        <v>14</v>
      </c>
      <c r="B34" s="85" t="s">
        <v>15</v>
      </c>
      <c r="C34" s="81">
        <f>'Прил.№ 5'!E350</f>
        <v>7894.7</v>
      </c>
      <c r="D34" s="81">
        <f>'Прил.№ 5'!F350</f>
        <v>7800</v>
      </c>
      <c r="E34" s="81">
        <f>'Прил.№ 5'!G350</f>
        <v>7300</v>
      </c>
    </row>
    <row r="35" spans="1:5" s="5" customFormat="1" ht="12.75">
      <c r="A35" s="77" t="s">
        <v>16</v>
      </c>
      <c r="B35" s="78" t="s">
        <v>28</v>
      </c>
      <c r="C35" s="76">
        <f>C36+C37</f>
        <v>30577.7</v>
      </c>
      <c r="D35" s="76">
        <f>D36+D37</f>
        <v>29990</v>
      </c>
      <c r="E35" s="76">
        <f>E36+E37</f>
        <v>27610</v>
      </c>
    </row>
    <row r="36" spans="1:5" s="7" customFormat="1" ht="12.75">
      <c r="A36" s="84" t="s">
        <v>57</v>
      </c>
      <c r="B36" s="83" t="s">
        <v>58</v>
      </c>
      <c r="C36" s="81">
        <f>'Прил.№ 5'!E375</f>
        <v>23800</v>
      </c>
      <c r="D36" s="81">
        <f>'Прил.№ 5'!F375</f>
        <v>23300</v>
      </c>
      <c r="E36" s="81">
        <f>'Прил.№ 5'!G375</f>
        <v>21270</v>
      </c>
    </row>
    <row r="37" spans="1:5" s="7" customFormat="1" ht="12.75">
      <c r="A37" s="79" t="s">
        <v>17</v>
      </c>
      <c r="B37" s="80" t="str">
        <f>'Прил.№6'!E389</f>
        <v>Другие вопросы в области культуры, кинематографии</v>
      </c>
      <c r="C37" s="82">
        <f>'Прил.№ 5'!E422</f>
        <v>6777.7</v>
      </c>
      <c r="D37" s="82">
        <f>'Прил.№ 5'!F422</f>
        <v>6690</v>
      </c>
      <c r="E37" s="82">
        <f>'Прил.№ 5'!G422</f>
        <v>6340</v>
      </c>
    </row>
    <row r="38" spans="1:5" s="5" customFormat="1" ht="12.75">
      <c r="A38" s="77" t="s">
        <v>18</v>
      </c>
      <c r="B38" s="78" t="s">
        <v>19</v>
      </c>
      <c r="C38" s="87">
        <f>C39+C40+C41</f>
        <v>12777.199999999999</v>
      </c>
      <c r="D38" s="87">
        <f>D39+D40+D41</f>
        <v>18929.4</v>
      </c>
      <c r="E38" s="87">
        <f>E39+E40+E41</f>
        <v>15518.6</v>
      </c>
    </row>
    <row r="39" spans="1:5" s="7" customFormat="1" ht="12.75">
      <c r="A39" s="84" t="s">
        <v>20</v>
      </c>
      <c r="B39" s="85" t="s">
        <v>21</v>
      </c>
      <c r="C39" s="88">
        <f>'Прил.№ 5'!E442</f>
        <v>960</v>
      </c>
      <c r="D39" s="88">
        <f>'Прил.№ 5'!F442</f>
        <v>960</v>
      </c>
      <c r="E39" s="88">
        <f>'Прил.№ 5'!G442</f>
        <v>904.9</v>
      </c>
    </row>
    <row r="40" spans="1:5" s="7" customFormat="1" ht="12.75">
      <c r="A40" s="84" t="s">
        <v>22</v>
      </c>
      <c r="B40" s="85" t="s">
        <v>23</v>
      </c>
      <c r="C40" s="88">
        <f>'Прил.№ 5'!E449</f>
        <v>5540</v>
      </c>
      <c r="D40" s="88">
        <f>'Прил.№ 5'!F449</f>
        <v>5540</v>
      </c>
      <c r="E40" s="88">
        <f>'Прил.№ 5'!G449</f>
        <v>5540</v>
      </c>
    </row>
    <row r="41" spans="1:5" s="7" customFormat="1" ht="12.75">
      <c r="A41" s="84" t="s">
        <v>90</v>
      </c>
      <c r="B41" s="85" t="s">
        <v>91</v>
      </c>
      <c r="C41" s="88">
        <f>'Прил.№ 5'!E478</f>
        <v>6277.199999999999</v>
      </c>
      <c r="D41" s="88">
        <f>'Прил.№ 5'!F478</f>
        <v>12429.400000000001</v>
      </c>
      <c r="E41" s="88">
        <f>'Прил.№ 5'!G478</f>
        <v>9073.7</v>
      </c>
    </row>
    <row r="42" spans="1:5" s="5" customFormat="1" ht="12.75">
      <c r="A42" s="77" t="s">
        <v>81</v>
      </c>
      <c r="B42" s="78" t="s">
        <v>74</v>
      </c>
      <c r="C42" s="76">
        <f>C43+C44</f>
        <v>3855</v>
      </c>
      <c r="D42" s="76">
        <f>D43+D44</f>
        <v>3855</v>
      </c>
      <c r="E42" s="76">
        <f>E43+E44</f>
        <v>3555</v>
      </c>
    </row>
    <row r="43" spans="1:5" s="7" customFormat="1" ht="12.75">
      <c r="A43" s="84" t="s">
        <v>92</v>
      </c>
      <c r="B43" s="85" t="s">
        <v>93</v>
      </c>
      <c r="C43" s="81">
        <f>'Прил.№ 5'!E496</f>
        <v>3215</v>
      </c>
      <c r="D43" s="81">
        <f>'Прил.№ 5'!F496</f>
        <v>3215</v>
      </c>
      <c r="E43" s="81">
        <f>'Прил.№ 5'!G496</f>
        <v>2915</v>
      </c>
    </row>
    <row r="44" spans="1:5" s="7" customFormat="1" ht="12.75">
      <c r="A44" s="84" t="s">
        <v>408</v>
      </c>
      <c r="B44" s="101" t="s">
        <v>409</v>
      </c>
      <c r="C44" s="81">
        <f>'Прил.№ 5'!E509</f>
        <v>640</v>
      </c>
      <c r="D44" s="81">
        <f>'Прил.№ 5'!F509</f>
        <v>640</v>
      </c>
      <c r="E44" s="81">
        <f>'Прил.№ 5'!G509</f>
        <v>640</v>
      </c>
    </row>
    <row r="45" spans="1:5" s="5" customFormat="1" ht="12.75">
      <c r="A45" s="89">
        <v>1200</v>
      </c>
      <c r="B45" s="90" t="s">
        <v>80</v>
      </c>
      <c r="C45" s="76">
        <f>SUM(C46:C46)</f>
        <v>700</v>
      </c>
      <c r="D45" s="76">
        <f>SUM(D46:D46)</f>
        <v>700</v>
      </c>
      <c r="E45" s="76">
        <f>SUM(E46:E46)</f>
        <v>700</v>
      </c>
    </row>
    <row r="46" spans="1:5" s="7" customFormat="1" ht="12.75">
      <c r="A46" s="84" t="s">
        <v>94</v>
      </c>
      <c r="B46" s="85" t="s">
        <v>95</v>
      </c>
      <c r="C46" s="81">
        <f>'Прил.№ 5'!E519</f>
        <v>700</v>
      </c>
      <c r="D46" s="81">
        <f>'Прил.№ 5'!F519</f>
        <v>700</v>
      </c>
      <c r="E46" s="81">
        <f>'Прил.№ 5'!G519</f>
        <v>700</v>
      </c>
    </row>
    <row r="47" spans="1:5" s="5" customFormat="1" ht="12.75" hidden="1">
      <c r="A47" s="77" t="s">
        <v>84</v>
      </c>
      <c r="B47" s="90" t="s">
        <v>64</v>
      </c>
      <c r="C47" s="91">
        <f>C48</f>
        <v>0</v>
      </c>
      <c r="D47" s="91">
        <f>D48</f>
        <v>0</v>
      </c>
      <c r="E47" s="91">
        <f>E48</f>
        <v>0</v>
      </c>
    </row>
    <row r="48" spans="1:5" s="7" customFormat="1" ht="25.5" hidden="1">
      <c r="A48" s="84" t="s">
        <v>85</v>
      </c>
      <c r="B48" s="83" t="str">
        <f>'Прил.№6'!E580</f>
        <v>Обслуживание государственного внутреннего и муниципального долга</v>
      </c>
      <c r="C48" s="81">
        <f>'Прил.№ 5'!E527</f>
        <v>0</v>
      </c>
      <c r="D48" s="81">
        <f>'Прил.№ 5'!F527</f>
        <v>0</v>
      </c>
      <c r="E48" s="81">
        <f>'Прил.№ 5'!G527</f>
        <v>0</v>
      </c>
    </row>
    <row r="49" spans="1:3" s="7" customFormat="1" ht="12.75">
      <c r="A49" s="22"/>
      <c r="B49" s="21"/>
      <c r="C49" s="49"/>
    </row>
    <row r="50" spans="1:3" s="7" customFormat="1" ht="12.75">
      <c r="A50" s="22"/>
      <c r="B50" s="21"/>
      <c r="C50" s="49"/>
    </row>
    <row r="51" spans="1:3" s="7" customFormat="1" ht="12.75">
      <c r="A51" s="22"/>
      <c r="B51" s="21"/>
      <c r="C51" s="49"/>
    </row>
    <row r="52" spans="1:3" s="7" customFormat="1" ht="12.75">
      <c r="A52" s="22"/>
      <c r="B52" s="21"/>
      <c r="C52" s="49"/>
    </row>
    <row r="53" spans="1:3" s="7" customFormat="1" ht="12.75">
      <c r="A53" s="22"/>
      <c r="B53" s="21"/>
      <c r="C53" s="49"/>
    </row>
    <row r="54" spans="1:3" s="7" customFormat="1" ht="12.75">
      <c r="A54" s="22"/>
      <c r="B54" s="21"/>
      <c r="C54" s="49"/>
    </row>
    <row r="55" spans="1:3" s="7" customFormat="1" ht="12.75">
      <c r="A55" s="22"/>
      <c r="B55" s="21"/>
      <c r="C55" s="49"/>
    </row>
    <row r="56" spans="1:3" s="7" customFormat="1" ht="12.75">
      <c r="A56" s="22"/>
      <c r="B56" s="21"/>
      <c r="C56" s="49"/>
    </row>
    <row r="57" spans="1:3" s="7" customFormat="1" ht="12.75">
      <c r="A57" s="22"/>
      <c r="B57" s="21"/>
      <c r="C57" s="49"/>
    </row>
    <row r="58" spans="1:3" s="7" customFormat="1" ht="12.75">
      <c r="A58" s="22"/>
      <c r="B58" s="21"/>
      <c r="C58" s="49"/>
    </row>
    <row r="59" spans="1:3" s="7" customFormat="1" ht="12.75">
      <c r="A59" s="22"/>
      <c r="B59" s="21"/>
      <c r="C59" s="49"/>
    </row>
    <row r="60" spans="1:3" s="7" customFormat="1" ht="12.75">
      <c r="A60" s="22"/>
      <c r="B60" s="21"/>
      <c r="C60" s="49"/>
    </row>
    <row r="61" spans="1:3" s="7" customFormat="1" ht="12.75">
      <c r="A61" s="22"/>
      <c r="B61" s="21"/>
      <c r="C61" s="49"/>
    </row>
    <row r="62" spans="1:3" s="7" customFormat="1" ht="12.75">
      <c r="A62" s="22"/>
      <c r="B62" s="21"/>
      <c r="C62" s="49"/>
    </row>
    <row r="63" spans="1:3" s="7" customFormat="1" ht="12.75">
      <c r="A63" s="22"/>
      <c r="B63" s="21"/>
      <c r="C63" s="49"/>
    </row>
    <row r="64" spans="1:3" s="7" customFormat="1" ht="12.75">
      <c r="A64" s="22"/>
      <c r="B64" s="21"/>
      <c r="C64" s="49"/>
    </row>
    <row r="65" spans="1:3" s="7" customFormat="1" ht="12.75">
      <c r="A65" s="22"/>
      <c r="B65" s="21"/>
      <c r="C65" s="49"/>
    </row>
    <row r="66" spans="1:3" s="7" customFormat="1" ht="12.75">
      <c r="A66" s="22"/>
      <c r="B66" s="21"/>
      <c r="C66" s="49"/>
    </row>
    <row r="67" spans="1:3" s="7" customFormat="1" ht="12.75">
      <c r="A67" s="22"/>
      <c r="B67" s="21"/>
      <c r="C67" s="49"/>
    </row>
    <row r="68" spans="1:3" s="7" customFormat="1" ht="12.75">
      <c r="A68" s="22"/>
      <c r="B68" s="21"/>
      <c r="C68" s="49"/>
    </row>
    <row r="69" spans="1:3" s="7" customFormat="1" ht="12.75">
      <c r="A69" s="22"/>
      <c r="B69" s="21"/>
      <c r="C69" s="49"/>
    </row>
    <row r="70" spans="1:3" s="7" customFormat="1" ht="12.75">
      <c r="A70" s="22"/>
      <c r="B70" s="21"/>
      <c r="C70" s="49"/>
    </row>
    <row r="71" spans="1:3" s="7" customFormat="1" ht="12.75">
      <c r="A71" s="22"/>
      <c r="B71" s="21"/>
      <c r="C71" s="49"/>
    </row>
    <row r="72" spans="1:3" s="7" customFormat="1" ht="12.75">
      <c r="A72" s="22"/>
      <c r="B72" s="21"/>
      <c r="C72" s="49"/>
    </row>
    <row r="73" spans="1:3" s="7" customFormat="1" ht="12.75">
      <c r="A73" s="22"/>
      <c r="B73" s="21"/>
      <c r="C73" s="49"/>
    </row>
    <row r="74" spans="1:3" s="7" customFormat="1" ht="12.75">
      <c r="A74" s="22"/>
      <c r="B74" s="21"/>
      <c r="C74" s="49"/>
    </row>
    <row r="75" spans="1:3" s="7" customFormat="1" ht="12.75">
      <c r="A75" s="22"/>
      <c r="B75" s="21"/>
      <c r="C75" s="49"/>
    </row>
    <row r="76" spans="1:3" s="7" customFormat="1" ht="12.75">
      <c r="A76" s="22"/>
      <c r="B76" s="21"/>
      <c r="C76" s="49"/>
    </row>
    <row r="77" spans="1:3" s="7" customFormat="1" ht="12.75">
      <c r="A77" s="22"/>
      <c r="B77" s="21"/>
      <c r="C77" s="49"/>
    </row>
    <row r="78" spans="1:3" s="7" customFormat="1" ht="12.75">
      <c r="A78" s="22"/>
      <c r="B78" s="21"/>
      <c r="C78" s="49"/>
    </row>
    <row r="79" spans="1:3" s="7" customFormat="1" ht="12.75">
      <c r="A79" s="22"/>
      <c r="B79" s="21"/>
      <c r="C79" s="49"/>
    </row>
    <row r="80" spans="1:3" s="7" customFormat="1" ht="12.75">
      <c r="A80" s="22"/>
      <c r="B80" s="21"/>
      <c r="C80" s="49"/>
    </row>
    <row r="81" spans="1:3" s="7" customFormat="1" ht="12.75">
      <c r="A81" s="22"/>
      <c r="B81" s="21"/>
      <c r="C81" s="49"/>
    </row>
    <row r="82" spans="1:3" s="7" customFormat="1" ht="12.75">
      <c r="A82" s="22"/>
      <c r="B82" s="21"/>
      <c r="C82" s="49"/>
    </row>
    <row r="83" spans="1:3" s="7" customFormat="1" ht="12.75">
      <c r="A83" s="22"/>
      <c r="B83" s="21"/>
      <c r="C83" s="49"/>
    </row>
    <row r="84" spans="1:3" s="7" customFormat="1" ht="12.75">
      <c r="A84" s="22"/>
      <c r="B84" s="21"/>
      <c r="C84" s="49"/>
    </row>
    <row r="85" spans="1:3" s="7" customFormat="1" ht="12.75">
      <c r="A85" s="22"/>
      <c r="B85" s="21"/>
      <c r="C85" s="49"/>
    </row>
    <row r="86" spans="1:3" s="7" customFormat="1" ht="12.75">
      <c r="A86" s="22"/>
      <c r="B86" s="21"/>
      <c r="C86" s="49"/>
    </row>
    <row r="87" spans="1:3" s="7" customFormat="1" ht="12.75">
      <c r="A87" s="22"/>
      <c r="B87" s="21"/>
      <c r="C87" s="49"/>
    </row>
    <row r="88" spans="1:3" s="7" customFormat="1" ht="12.75">
      <c r="A88" s="22"/>
      <c r="B88" s="21"/>
      <c r="C88" s="49"/>
    </row>
    <row r="89" spans="1:3" s="7" customFormat="1" ht="12.75">
      <c r="A89" s="22"/>
      <c r="B89" s="21"/>
      <c r="C89" s="49"/>
    </row>
    <row r="90" spans="1:3" s="7" customFormat="1" ht="12.75">
      <c r="A90" s="22"/>
      <c r="B90" s="21"/>
      <c r="C90" s="49"/>
    </row>
    <row r="91" spans="1:3" s="7" customFormat="1" ht="12.75">
      <c r="A91" s="22"/>
      <c r="B91" s="21"/>
      <c r="C91" s="49"/>
    </row>
    <row r="92" spans="1:3" s="7" customFormat="1" ht="12.75">
      <c r="A92" s="22"/>
      <c r="B92" s="21"/>
      <c r="C92" s="49"/>
    </row>
    <row r="93" spans="1:3" s="7" customFormat="1" ht="12.75">
      <c r="A93" s="22"/>
      <c r="B93" s="21"/>
      <c r="C93" s="49"/>
    </row>
    <row r="94" spans="1:3" s="7" customFormat="1" ht="12.75">
      <c r="A94" s="22"/>
      <c r="B94" s="21"/>
      <c r="C94" s="49"/>
    </row>
    <row r="95" spans="1:3" s="7" customFormat="1" ht="12.75">
      <c r="A95" s="22"/>
      <c r="B95" s="21"/>
      <c r="C95" s="49"/>
    </row>
    <row r="96" spans="1:3" s="7" customFormat="1" ht="12.75">
      <c r="A96" s="22"/>
      <c r="B96" s="21"/>
      <c r="C96" s="49"/>
    </row>
    <row r="97" spans="1:3" s="7" customFormat="1" ht="12.75">
      <c r="A97" s="22"/>
      <c r="B97" s="21"/>
      <c r="C97" s="49"/>
    </row>
    <row r="98" spans="1:3" s="7" customFormat="1" ht="12.75">
      <c r="A98" s="22"/>
      <c r="B98" s="21"/>
      <c r="C98" s="49"/>
    </row>
    <row r="99" spans="1:3" s="7" customFormat="1" ht="12.75">
      <c r="A99" s="22"/>
      <c r="B99" s="21"/>
      <c r="C99" s="49"/>
    </row>
    <row r="100" spans="1:3" s="7" customFormat="1" ht="12.75">
      <c r="A100" s="22"/>
      <c r="B100" s="21"/>
      <c r="C100" s="49"/>
    </row>
    <row r="101" spans="1:3" s="7" customFormat="1" ht="12.75">
      <c r="A101" s="22"/>
      <c r="B101" s="21"/>
      <c r="C101" s="49"/>
    </row>
    <row r="102" spans="1:3" s="7" customFormat="1" ht="12.75">
      <c r="A102" s="22"/>
      <c r="B102" s="21"/>
      <c r="C102" s="49"/>
    </row>
    <row r="103" spans="1:3" s="7" customFormat="1" ht="12.75">
      <c r="A103" s="22"/>
      <c r="B103" s="21"/>
      <c r="C103" s="49"/>
    </row>
    <row r="104" spans="1:3" s="7" customFormat="1" ht="12.75">
      <c r="A104" s="22"/>
      <c r="B104" s="21"/>
      <c r="C104" s="49"/>
    </row>
    <row r="105" spans="1:3" s="7" customFormat="1" ht="12.75">
      <c r="A105" s="22"/>
      <c r="B105" s="21"/>
      <c r="C105" s="49"/>
    </row>
    <row r="106" spans="1:3" s="7" customFormat="1" ht="12.75">
      <c r="A106" s="22"/>
      <c r="B106" s="21"/>
      <c r="C106" s="49"/>
    </row>
    <row r="107" spans="1:3" s="7" customFormat="1" ht="12.75">
      <c r="A107" s="22"/>
      <c r="B107" s="21"/>
      <c r="C107" s="49"/>
    </row>
    <row r="108" spans="1:3" s="7" customFormat="1" ht="12.75">
      <c r="A108" s="22"/>
      <c r="B108" s="21"/>
      <c r="C108" s="49"/>
    </row>
    <row r="109" spans="1:3" s="7" customFormat="1" ht="12.75">
      <c r="A109" s="22"/>
      <c r="B109" s="21"/>
      <c r="C109" s="49"/>
    </row>
    <row r="110" spans="1:3" s="7" customFormat="1" ht="12.75">
      <c r="A110" s="22"/>
      <c r="B110" s="21"/>
      <c r="C110" s="49"/>
    </row>
    <row r="111" spans="1:3" s="7" customFormat="1" ht="12.75">
      <c r="A111" s="22"/>
      <c r="B111" s="21"/>
      <c r="C111" s="49"/>
    </row>
    <row r="112" spans="1:3" s="7" customFormat="1" ht="12.75">
      <c r="A112" s="22"/>
      <c r="B112" s="21"/>
      <c r="C112" s="49"/>
    </row>
    <row r="113" spans="1:3" s="7" customFormat="1" ht="12.75">
      <c r="A113" s="22"/>
      <c r="B113" s="21"/>
      <c r="C113" s="49"/>
    </row>
    <row r="114" spans="1:3" s="7" customFormat="1" ht="12.75">
      <c r="A114" s="22"/>
      <c r="B114" s="21"/>
      <c r="C114" s="49"/>
    </row>
    <row r="115" spans="1:3" s="7" customFormat="1" ht="12.75">
      <c r="A115" s="22"/>
      <c r="B115" s="21"/>
      <c r="C115" s="49"/>
    </row>
    <row r="116" spans="1:3" s="7" customFormat="1" ht="12.75">
      <c r="A116" s="22"/>
      <c r="B116" s="21"/>
      <c r="C116" s="49"/>
    </row>
    <row r="117" spans="1:3" s="7" customFormat="1" ht="12.75">
      <c r="A117" s="22"/>
      <c r="B117" s="21"/>
      <c r="C117" s="49"/>
    </row>
    <row r="118" spans="1:3" s="7" customFormat="1" ht="12.75">
      <c r="A118" s="22"/>
      <c r="B118" s="21"/>
      <c r="C118" s="49"/>
    </row>
    <row r="119" spans="1:3" s="7" customFormat="1" ht="12.75">
      <c r="A119" s="22"/>
      <c r="B119" s="21"/>
      <c r="C119" s="49"/>
    </row>
    <row r="120" spans="1:3" s="7" customFormat="1" ht="12.75">
      <c r="A120" s="22"/>
      <c r="B120" s="21"/>
      <c r="C120" s="49"/>
    </row>
    <row r="121" spans="1:3" s="7" customFormat="1" ht="12.75">
      <c r="A121" s="22"/>
      <c r="B121" s="21"/>
      <c r="C121" s="49"/>
    </row>
    <row r="122" spans="1:3" s="7" customFormat="1" ht="12.75">
      <c r="A122" s="22"/>
      <c r="B122" s="21"/>
      <c r="C122" s="49"/>
    </row>
    <row r="123" spans="1:3" s="7" customFormat="1" ht="12.75">
      <c r="A123" s="22"/>
      <c r="B123" s="21"/>
      <c r="C123" s="49"/>
    </row>
    <row r="124" spans="1:3" s="7" customFormat="1" ht="12.75">
      <c r="A124" s="22"/>
      <c r="B124" s="21"/>
      <c r="C124" s="49"/>
    </row>
    <row r="125" spans="1:3" s="7" customFormat="1" ht="12.75">
      <c r="A125" s="22"/>
      <c r="B125" s="21"/>
      <c r="C125" s="49"/>
    </row>
    <row r="126" spans="1:3" s="7" customFormat="1" ht="12.75">
      <c r="A126" s="22"/>
      <c r="B126" s="21"/>
      <c r="C126" s="49"/>
    </row>
    <row r="127" spans="1:3" s="7" customFormat="1" ht="12.75">
      <c r="A127" s="22"/>
      <c r="B127" s="21"/>
      <c r="C127" s="49"/>
    </row>
    <row r="128" spans="1:3" s="7" customFormat="1" ht="12.75">
      <c r="A128" s="22"/>
      <c r="B128" s="21"/>
      <c r="C128" s="49"/>
    </row>
    <row r="129" spans="1:3" s="7" customFormat="1" ht="12.75">
      <c r="A129" s="22"/>
      <c r="B129" s="21"/>
      <c r="C129" s="49"/>
    </row>
    <row r="130" spans="1:3" s="7" customFormat="1" ht="12.75">
      <c r="A130" s="22"/>
      <c r="B130" s="21"/>
      <c r="C130" s="49"/>
    </row>
    <row r="131" spans="1:3" s="7" customFormat="1" ht="12.75">
      <c r="A131" s="22"/>
      <c r="B131" s="21"/>
      <c r="C131" s="49"/>
    </row>
    <row r="132" spans="1:3" s="7" customFormat="1" ht="12.75">
      <c r="A132" s="22"/>
      <c r="B132" s="21"/>
      <c r="C132" s="49"/>
    </row>
    <row r="133" spans="1:3" s="7" customFormat="1" ht="12.75">
      <c r="A133" s="22"/>
      <c r="B133" s="21"/>
      <c r="C133" s="49"/>
    </row>
    <row r="134" spans="1:3" s="7" customFormat="1" ht="12.75">
      <c r="A134" s="22"/>
      <c r="B134" s="21"/>
      <c r="C134" s="49"/>
    </row>
    <row r="135" spans="1:3" s="7" customFormat="1" ht="12.75">
      <c r="A135" s="22"/>
      <c r="B135" s="21"/>
      <c r="C135" s="49"/>
    </row>
    <row r="136" spans="1:3" s="7" customFormat="1" ht="12.75">
      <c r="A136" s="22"/>
      <c r="B136" s="21"/>
      <c r="C136" s="49"/>
    </row>
    <row r="137" spans="1:3" s="7" customFormat="1" ht="12.75">
      <c r="A137" s="22"/>
      <c r="B137" s="21"/>
      <c r="C137" s="49"/>
    </row>
    <row r="138" spans="1:3" s="7" customFormat="1" ht="12.75">
      <c r="A138" s="22"/>
      <c r="B138" s="21"/>
      <c r="C138" s="49"/>
    </row>
    <row r="139" spans="1:3" s="7" customFormat="1" ht="12.75">
      <c r="A139" s="22"/>
      <c r="B139" s="21"/>
      <c r="C139" s="49"/>
    </row>
    <row r="140" spans="1:3" s="7" customFormat="1" ht="12.75">
      <c r="A140" s="22"/>
      <c r="B140" s="21"/>
      <c r="C140" s="49"/>
    </row>
    <row r="141" spans="1:3" s="7" customFormat="1" ht="12.75">
      <c r="A141" s="22"/>
      <c r="B141" s="21"/>
      <c r="C141" s="49"/>
    </row>
    <row r="142" spans="1:3" s="7" customFormat="1" ht="12.75">
      <c r="A142" s="22"/>
      <c r="B142" s="21"/>
      <c r="C142" s="49"/>
    </row>
    <row r="143" spans="1:3" s="7" customFormat="1" ht="12.75">
      <c r="A143" s="22"/>
      <c r="B143" s="21"/>
      <c r="C143" s="49"/>
    </row>
    <row r="144" spans="1:3" s="7" customFormat="1" ht="12.75">
      <c r="A144" s="22"/>
      <c r="B144" s="21"/>
      <c r="C144" s="49"/>
    </row>
    <row r="145" spans="1:3" s="7" customFormat="1" ht="12.75">
      <c r="A145" s="22"/>
      <c r="B145" s="21"/>
      <c r="C145" s="49"/>
    </row>
    <row r="146" spans="1:3" s="7" customFormat="1" ht="12.75">
      <c r="A146" s="22"/>
      <c r="B146" s="21"/>
      <c r="C146" s="49"/>
    </row>
    <row r="147" spans="1:3" s="7" customFormat="1" ht="12.75">
      <c r="A147" s="22"/>
      <c r="B147" s="21"/>
      <c r="C147" s="49"/>
    </row>
    <row r="148" spans="1:3" s="7" customFormat="1" ht="12.75">
      <c r="A148" s="22"/>
      <c r="B148" s="21"/>
      <c r="C148" s="49"/>
    </row>
    <row r="149" spans="1:3" s="7" customFormat="1" ht="12.75">
      <c r="A149" s="22"/>
      <c r="B149" s="21"/>
      <c r="C149" s="49"/>
    </row>
    <row r="150" spans="1:3" s="7" customFormat="1" ht="12.75">
      <c r="A150" s="22"/>
      <c r="B150" s="21"/>
      <c r="C150" s="49"/>
    </row>
    <row r="151" spans="1:3" s="7" customFormat="1" ht="12.75">
      <c r="A151" s="22"/>
      <c r="B151" s="21"/>
      <c r="C151" s="49"/>
    </row>
    <row r="152" spans="1:3" s="7" customFormat="1" ht="12.75">
      <c r="A152" s="22"/>
      <c r="B152" s="21"/>
      <c r="C152" s="49"/>
    </row>
    <row r="153" spans="1:3" s="7" customFormat="1" ht="12.75">
      <c r="A153" s="22"/>
      <c r="B153" s="21"/>
      <c r="C153" s="49"/>
    </row>
    <row r="154" spans="1:3" s="7" customFormat="1" ht="12.75">
      <c r="A154" s="22"/>
      <c r="B154" s="21"/>
      <c r="C154" s="49"/>
    </row>
    <row r="155" spans="1:3" s="7" customFormat="1" ht="12.75">
      <c r="A155" s="22"/>
      <c r="B155" s="21"/>
      <c r="C155" s="49"/>
    </row>
    <row r="156" spans="1:3" s="7" customFormat="1" ht="12.75">
      <c r="A156" s="22"/>
      <c r="B156" s="21"/>
      <c r="C156" s="49"/>
    </row>
    <row r="157" spans="1:3" s="7" customFormat="1" ht="12.75">
      <c r="A157" s="22"/>
      <c r="B157" s="21"/>
      <c r="C157" s="49"/>
    </row>
    <row r="158" spans="1:3" s="7" customFormat="1" ht="12.75">
      <c r="A158" s="22"/>
      <c r="B158" s="21"/>
      <c r="C158" s="49"/>
    </row>
    <row r="159" spans="1:3" s="7" customFormat="1" ht="12.75">
      <c r="A159" s="22"/>
      <c r="B159" s="21"/>
      <c r="C159" s="49"/>
    </row>
    <row r="160" spans="1:3" s="7" customFormat="1" ht="12.75">
      <c r="A160" s="22"/>
      <c r="B160" s="21"/>
      <c r="C160" s="49"/>
    </row>
    <row r="161" spans="1:3" s="7" customFormat="1" ht="12.75">
      <c r="A161" s="22"/>
      <c r="B161" s="21"/>
      <c r="C161" s="49"/>
    </row>
    <row r="162" spans="1:3" s="7" customFormat="1" ht="12.75">
      <c r="A162" s="22"/>
      <c r="B162" s="21"/>
      <c r="C162" s="49"/>
    </row>
    <row r="163" spans="1:3" s="7" customFormat="1" ht="12.75">
      <c r="A163" s="22"/>
      <c r="B163" s="21"/>
      <c r="C163" s="49"/>
    </row>
    <row r="164" spans="1:3" s="7" customFormat="1" ht="12.75">
      <c r="A164" s="22"/>
      <c r="B164" s="21"/>
      <c r="C164" s="49"/>
    </row>
    <row r="165" spans="1:3" s="7" customFormat="1" ht="12.75">
      <c r="A165" s="22"/>
      <c r="B165" s="21"/>
      <c r="C165" s="49"/>
    </row>
    <row r="166" spans="1:3" s="7" customFormat="1" ht="12.75">
      <c r="A166" s="22"/>
      <c r="B166" s="21"/>
      <c r="C166" s="49"/>
    </row>
    <row r="167" spans="1:3" s="7" customFormat="1" ht="12.75">
      <c r="A167" s="22"/>
      <c r="B167" s="21"/>
      <c r="C167" s="49"/>
    </row>
    <row r="168" spans="1:3" s="7" customFormat="1" ht="12.75">
      <c r="A168" s="22"/>
      <c r="B168" s="21"/>
      <c r="C168" s="49"/>
    </row>
    <row r="169" spans="1:3" s="7" customFormat="1" ht="12.75">
      <c r="A169" s="22"/>
      <c r="B169" s="21"/>
      <c r="C169" s="49"/>
    </row>
    <row r="170" spans="1:3" s="7" customFormat="1" ht="12.75">
      <c r="A170" s="22"/>
      <c r="B170" s="21"/>
      <c r="C170" s="49"/>
    </row>
    <row r="171" spans="1:3" s="7" customFormat="1" ht="12.75">
      <c r="A171" s="22"/>
      <c r="B171" s="21"/>
      <c r="C171" s="49"/>
    </row>
  </sheetData>
  <sheetProtection/>
  <mergeCells count="9">
    <mergeCell ref="E6:E7"/>
    <mergeCell ref="C5:E5"/>
    <mergeCell ref="A3:E4"/>
    <mergeCell ref="D1:E1"/>
    <mergeCell ref="B2:C2"/>
    <mergeCell ref="A5:A7"/>
    <mergeCell ref="B5:B7"/>
    <mergeCell ref="C6:C7"/>
    <mergeCell ref="D6:D7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7"/>
  <sheetViews>
    <sheetView view="pageBreakPreview" zoomScaleNormal="120" zoomScaleSheetLayoutView="100" workbookViewId="0" topLeftCell="A1">
      <selection activeCell="A2" sqref="A2:H4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11.75390625" style="96" customWidth="1"/>
    <col min="4" max="4" width="5.00390625" style="0" customWidth="1"/>
    <col min="5" max="5" width="54.625" style="4" customWidth="1"/>
    <col min="6" max="6" width="13.625" style="119" customWidth="1"/>
    <col min="7" max="7" width="13.25390625" style="0" customWidth="1"/>
    <col min="8" max="8" width="13.375" style="0" customWidth="1"/>
  </cols>
  <sheetData>
    <row r="1" spans="1:8" ht="139.5" customHeight="1">
      <c r="A1" s="3"/>
      <c r="B1" s="3"/>
      <c r="C1" s="94"/>
      <c r="D1" s="3"/>
      <c r="E1" s="67"/>
      <c r="F1" s="116"/>
      <c r="G1" s="189" t="s">
        <v>847</v>
      </c>
      <c r="H1" s="189"/>
    </row>
    <row r="2" spans="1:9" ht="30" customHeight="1">
      <c r="A2" s="204" t="s">
        <v>796</v>
      </c>
      <c r="B2" s="204"/>
      <c r="C2" s="204"/>
      <c r="D2" s="204"/>
      <c r="E2" s="204"/>
      <c r="F2" s="204"/>
      <c r="G2" s="204"/>
      <c r="H2" s="204"/>
      <c r="I2" s="1"/>
    </row>
    <row r="3" spans="1:9" ht="12.75" customHeight="1">
      <c r="A3" s="204"/>
      <c r="B3" s="204"/>
      <c r="C3" s="204"/>
      <c r="D3" s="204"/>
      <c r="E3" s="204"/>
      <c r="F3" s="204"/>
      <c r="G3" s="204"/>
      <c r="H3" s="204"/>
      <c r="I3" s="2"/>
    </row>
    <row r="4" spans="1:8" ht="12.75">
      <c r="A4" s="205"/>
      <c r="B4" s="205"/>
      <c r="C4" s="205"/>
      <c r="D4" s="205"/>
      <c r="E4" s="205"/>
      <c r="F4" s="205"/>
      <c r="G4" s="205"/>
      <c r="H4" s="205"/>
    </row>
    <row r="5" spans="1:8" ht="12.75">
      <c r="A5" s="198" t="s">
        <v>536</v>
      </c>
      <c r="B5" s="198" t="s">
        <v>537</v>
      </c>
      <c r="C5" s="195" t="s">
        <v>538</v>
      </c>
      <c r="D5" s="198" t="s">
        <v>539</v>
      </c>
      <c r="E5" s="200" t="s">
        <v>540</v>
      </c>
      <c r="F5" s="206" t="s">
        <v>541</v>
      </c>
      <c r="G5" s="206"/>
      <c r="H5" s="206"/>
    </row>
    <row r="6" spans="1:8" ht="12.75">
      <c r="A6" s="199"/>
      <c r="B6" s="199"/>
      <c r="C6" s="196"/>
      <c r="D6" s="199"/>
      <c r="E6" s="201"/>
      <c r="F6" s="202" t="s">
        <v>32</v>
      </c>
      <c r="G6" s="202" t="s">
        <v>501</v>
      </c>
      <c r="H6" s="202" t="s">
        <v>795</v>
      </c>
    </row>
    <row r="7" spans="1:8" ht="12.75">
      <c r="A7" s="199"/>
      <c r="B7" s="199"/>
      <c r="C7" s="197"/>
      <c r="D7" s="199"/>
      <c r="E7" s="201"/>
      <c r="F7" s="203"/>
      <c r="G7" s="203"/>
      <c r="H7" s="203"/>
    </row>
    <row r="8" spans="1:8" s="5" customFormat="1" ht="12.75">
      <c r="A8" s="51"/>
      <c r="B8" s="51"/>
      <c r="C8" s="95"/>
      <c r="D8" s="51"/>
      <c r="E8" s="52" t="s">
        <v>67</v>
      </c>
      <c r="F8" s="69">
        <f>F202+F261+F291+F443+F558+F251+F9</f>
        <v>328951.30000000005</v>
      </c>
      <c r="G8" s="69">
        <f>G202+G261+G291+G443+G558+G251+G9</f>
        <v>288514.3</v>
      </c>
      <c r="H8" s="69">
        <f>H202+H261+H291+H443+H558+H251+H9</f>
        <v>278001.3</v>
      </c>
    </row>
    <row r="9" spans="1:8" ht="12.75">
      <c r="A9" s="16">
        <v>501</v>
      </c>
      <c r="B9" s="16"/>
      <c r="C9" s="37"/>
      <c r="D9" s="16"/>
      <c r="E9" s="30" t="s">
        <v>66</v>
      </c>
      <c r="F9" s="103">
        <f>F10+F74+F107+F132+F155+F194+F120</f>
        <v>91995.4</v>
      </c>
      <c r="G9" s="103">
        <f>G10+G74+G107+G132+G155+G194+G120</f>
        <v>54094.7</v>
      </c>
      <c r="H9" s="103">
        <f>H10+H74+H107+H132+H155+H194+H120</f>
        <v>50646.200000000004</v>
      </c>
    </row>
    <row r="10" spans="1:8" ht="12.75">
      <c r="A10" s="16" t="s">
        <v>543</v>
      </c>
      <c r="B10" s="16" t="s">
        <v>544</v>
      </c>
      <c r="C10" s="37"/>
      <c r="D10" s="16"/>
      <c r="E10" s="30" t="s">
        <v>551</v>
      </c>
      <c r="F10" s="103">
        <f>F17+F51+F57+F38+F45+F11</f>
        <v>19359.9</v>
      </c>
      <c r="G10" s="103">
        <f>G17+G51+G57+G38+G45+G11</f>
        <v>17534.1</v>
      </c>
      <c r="H10" s="103">
        <f>H17+H51+H57+H38+H45+H11</f>
        <v>16417.1</v>
      </c>
    </row>
    <row r="11" spans="1:8" ht="22.5">
      <c r="A11" s="53" t="s">
        <v>543</v>
      </c>
      <c r="B11" s="53" t="s">
        <v>542</v>
      </c>
      <c r="C11" s="59"/>
      <c r="D11" s="53"/>
      <c r="E11" s="33" t="s">
        <v>70</v>
      </c>
      <c r="F11" s="103">
        <f aca="true" t="shared" si="0" ref="F11:H15">F12</f>
        <v>1483</v>
      </c>
      <c r="G11" s="103">
        <f t="shared" si="0"/>
        <v>1350</v>
      </c>
      <c r="H11" s="103">
        <f t="shared" si="0"/>
        <v>1250</v>
      </c>
    </row>
    <row r="12" spans="1:8" ht="22.5">
      <c r="A12" s="17" t="s">
        <v>543</v>
      </c>
      <c r="B12" s="17" t="s">
        <v>542</v>
      </c>
      <c r="C12" s="39" t="s">
        <v>385</v>
      </c>
      <c r="D12" s="9"/>
      <c r="E12" s="32" t="s">
        <v>41</v>
      </c>
      <c r="F12" s="105">
        <f t="shared" si="0"/>
        <v>1483</v>
      </c>
      <c r="G12" s="105">
        <f t="shared" si="0"/>
        <v>1350</v>
      </c>
      <c r="H12" s="105">
        <f t="shared" si="0"/>
        <v>1250</v>
      </c>
    </row>
    <row r="13" spans="1:8" ht="12.75">
      <c r="A13" s="17" t="s">
        <v>543</v>
      </c>
      <c r="B13" s="17" t="s">
        <v>542</v>
      </c>
      <c r="C13" s="39" t="s">
        <v>386</v>
      </c>
      <c r="D13" s="9"/>
      <c r="E13" s="44" t="s">
        <v>183</v>
      </c>
      <c r="F13" s="105">
        <f t="shared" si="0"/>
        <v>1483</v>
      </c>
      <c r="G13" s="105">
        <f t="shared" si="0"/>
        <v>1350</v>
      </c>
      <c r="H13" s="105">
        <f t="shared" si="0"/>
        <v>1250</v>
      </c>
    </row>
    <row r="14" spans="1:8" ht="12.75">
      <c r="A14" s="17" t="s">
        <v>543</v>
      </c>
      <c r="B14" s="17" t="s">
        <v>542</v>
      </c>
      <c r="C14" s="39" t="s">
        <v>496</v>
      </c>
      <c r="D14" s="9"/>
      <c r="E14" s="44" t="s">
        <v>497</v>
      </c>
      <c r="F14" s="105">
        <f t="shared" si="0"/>
        <v>1483</v>
      </c>
      <c r="G14" s="105">
        <f t="shared" si="0"/>
        <v>1350</v>
      </c>
      <c r="H14" s="105">
        <f t="shared" si="0"/>
        <v>1250</v>
      </c>
    </row>
    <row r="15" spans="1:8" ht="22.5">
      <c r="A15" s="17" t="s">
        <v>543</v>
      </c>
      <c r="B15" s="17" t="s">
        <v>542</v>
      </c>
      <c r="C15" s="39" t="s">
        <v>498</v>
      </c>
      <c r="D15" s="9"/>
      <c r="E15" s="31" t="s">
        <v>499</v>
      </c>
      <c r="F15" s="105">
        <f>F16</f>
        <v>1483</v>
      </c>
      <c r="G15" s="105">
        <f t="shared" si="0"/>
        <v>1350</v>
      </c>
      <c r="H15" s="105">
        <f t="shared" si="0"/>
        <v>1250</v>
      </c>
    </row>
    <row r="16" spans="1:9" ht="45">
      <c r="A16" s="17" t="s">
        <v>543</v>
      </c>
      <c r="B16" s="17" t="s">
        <v>542</v>
      </c>
      <c r="C16" s="39" t="s">
        <v>498</v>
      </c>
      <c r="D16" s="9" t="s">
        <v>104</v>
      </c>
      <c r="E16" s="32" t="s">
        <v>31</v>
      </c>
      <c r="F16" s="105">
        <f>1350+133</f>
        <v>1483</v>
      </c>
      <c r="G16" s="105">
        <v>1350</v>
      </c>
      <c r="H16" s="105">
        <f>1350-100</f>
        <v>1250</v>
      </c>
      <c r="I16">
        <v>133</v>
      </c>
    </row>
    <row r="17" spans="1:8" s="5" customFormat="1" ht="33.75">
      <c r="A17" s="53" t="s">
        <v>543</v>
      </c>
      <c r="B17" s="53" t="s">
        <v>545</v>
      </c>
      <c r="C17" s="59"/>
      <c r="D17" s="54"/>
      <c r="E17" s="33" t="s">
        <v>377</v>
      </c>
      <c r="F17" s="117">
        <f>F18</f>
        <v>17276.800000000003</v>
      </c>
      <c r="G17" s="117">
        <f aca="true" t="shared" si="1" ref="G17:H19">G18</f>
        <v>15743.6</v>
      </c>
      <c r="H17" s="117">
        <f t="shared" si="1"/>
        <v>14726.300000000001</v>
      </c>
    </row>
    <row r="18" spans="1:8" ht="22.5">
      <c r="A18" s="9" t="s">
        <v>543</v>
      </c>
      <c r="B18" s="9" t="s">
        <v>545</v>
      </c>
      <c r="C18" s="39" t="s">
        <v>385</v>
      </c>
      <c r="D18" s="9"/>
      <c r="E18" s="32" t="s">
        <v>41</v>
      </c>
      <c r="F18" s="108">
        <f>F19</f>
        <v>17276.800000000003</v>
      </c>
      <c r="G18" s="108">
        <f t="shared" si="1"/>
        <v>15743.6</v>
      </c>
      <c r="H18" s="108">
        <f t="shared" si="1"/>
        <v>14726.300000000001</v>
      </c>
    </row>
    <row r="19" spans="1:8" ht="12.75">
      <c r="A19" s="9" t="s">
        <v>543</v>
      </c>
      <c r="B19" s="9" t="s">
        <v>545</v>
      </c>
      <c r="C19" s="39" t="s">
        <v>386</v>
      </c>
      <c r="D19" s="9"/>
      <c r="E19" s="44" t="s">
        <v>183</v>
      </c>
      <c r="F19" s="108">
        <f>F20</f>
        <v>17276.800000000003</v>
      </c>
      <c r="G19" s="108">
        <f t="shared" si="1"/>
        <v>15743.6</v>
      </c>
      <c r="H19" s="108">
        <f t="shared" si="1"/>
        <v>14726.300000000001</v>
      </c>
    </row>
    <row r="20" spans="1:8" ht="22.5">
      <c r="A20" s="9" t="s">
        <v>543</v>
      </c>
      <c r="B20" s="9" t="s">
        <v>545</v>
      </c>
      <c r="C20" s="39" t="s">
        <v>387</v>
      </c>
      <c r="D20" s="9"/>
      <c r="E20" s="44" t="s">
        <v>190</v>
      </c>
      <c r="F20" s="108">
        <f>F21+F29+F33</f>
        <v>17276.800000000003</v>
      </c>
      <c r="G20" s="108">
        <f>G21+G29+G33</f>
        <v>15743.6</v>
      </c>
      <c r="H20" s="108">
        <f>H21+H29+H33</f>
        <v>14726.300000000001</v>
      </c>
    </row>
    <row r="21" spans="1:8" ht="12.75">
      <c r="A21" s="9" t="s">
        <v>543</v>
      </c>
      <c r="B21" s="9" t="s">
        <v>545</v>
      </c>
      <c r="C21" s="39" t="s">
        <v>388</v>
      </c>
      <c r="D21" s="9"/>
      <c r="E21" s="31" t="s">
        <v>384</v>
      </c>
      <c r="F21" s="108">
        <f>F22+F26</f>
        <v>16768.2</v>
      </c>
      <c r="G21" s="108">
        <f>G22+G26</f>
        <v>15312</v>
      </c>
      <c r="H21" s="108">
        <f>H22+H26</f>
        <v>14312</v>
      </c>
    </row>
    <row r="22" spans="1:8" ht="22.5">
      <c r="A22" s="9" t="s">
        <v>543</v>
      </c>
      <c r="B22" s="9" t="s">
        <v>545</v>
      </c>
      <c r="C22" s="39" t="s">
        <v>109</v>
      </c>
      <c r="D22" s="9"/>
      <c r="E22" s="31" t="s">
        <v>110</v>
      </c>
      <c r="F22" s="108">
        <f>F23+F24+F25</f>
        <v>16768.2</v>
      </c>
      <c r="G22" s="108">
        <f>G23+G24+G25</f>
        <v>15312</v>
      </c>
      <c r="H22" s="108">
        <f>H23+H24+H25</f>
        <v>14312</v>
      </c>
    </row>
    <row r="23" spans="1:9" ht="45">
      <c r="A23" s="9" t="s">
        <v>543</v>
      </c>
      <c r="B23" s="9" t="s">
        <v>545</v>
      </c>
      <c r="C23" s="39" t="s">
        <v>109</v>
      </c>
      <c r="D23" s="9" t="s">
        <v>104</v>
      </c>
      <c r="E23" s="32" t="s">
        <v>105</v>
      </c>
      <c r="F23" s="105">
        <f>13240.3+1306.2</f>
        <v>14546.5</v>
      </c>
      <c r="G23" s="105">
        <f>13240.3-100</f>
        <v>13140.3</v>
      </c>
      <c r="H23" s="105">
        <f>13240.3-400-300</f>
        <v>12540.3</v>
      </c>
      <c r="I23">
        <v>1306.2</v>
      </c>
    </row>
    <row r="24" spans="1:8" ht="22.5">
      <c r="A24" s="9" t="s">
        <v>543</v>
      </c>
      <c r="B24" s="9" t="s">
        <v>545</v>
      </c>
      <c r="C24" s="39" t="s">
        <v>109</v>
      </c>
      <c r="D24" s="9" t="s">
        <v>106</v>
      </c>
      <c r="E24" s="32" t="s">
        <v>566</v>
      </c>
      <c r="F24" s="105">
        <f>2241.7-50</f>
        <v>2191.7</v>
      </c>
      <c r="G24" s="105">
        <f>2241.7-50-50</f>
        <v>2141.7</v>
      </c>
      <c r="H24" s="105">
        <f>2241.7-250-50-200</f>
        <v>1741.6999999999998</v>
      </c>
    </row>
    <row r="25" spans="1:8" ht="12.75">
      <c r="A25" s="9" t="s">
        <v>543</v>
      </c>
      <c r="B25" s="9" t="s">
        <v>545</v>
      </c>
      <c r="C25" s="39" t="s">
        <v>109</v>
      </c>
      <c r="D25" s="9" t="s">
        <v>150</v>
      </c>
      <c r="E25" s="31" t="s">
        <v>151</v>
      </c>
      <c r="F25" s="105">
        <v>30</v>
      </c>
      <c r="G25" s="105">
        <v>30</v>
      </c>
      <c r="H25" s="105">
        <v>30</v>
      </c>
    </row>
    <row r="26" spans="1:8" ht="0.75" customHeight="1">
      <c r="A26" s="9" t="s">
        <v>543</v>
      </c>
      <c r="B26" s="9" t="s">
        <v>545</v>
      </c>
      <c r="C26" s="39" t="s">
        <v>322</v>
      </c>
      <c r="D26" s="9"/>
      <c r="E26" s="31" t="s">
        <v>323</v>
      </c>
      <c r="F26" s="105">
        <f aca="true" t="shared" si="2" ref="F26:H27">F27</f>
        <v>0</v>
      </c>
      <c r="G26" s="105">
        <f t="shared" si="2"/>
        <v>0</v>
      </c>
      <c r="H26" s="105">
        <f t="shared" si="2"/>
        <v>0</v>
      </c>
    </row>
    <row r="27" spans="1:8" ht="12.75" hidden="1">
      <c r="A27" s="9" t="s">
        <v>543</v>
      </c>
      <c r="B27" s="9" t="s">
        <v>545</v>
      </c>
      <c r="C27" s="39" t="s">
        <v>324</v>
      </c>
      <c r="D27" s="9"/>
      <c r="E27" s="31" t="s">
        <v>389</v>
      </c>
      <c r="F27" s="105">
        <f t="shared" si="2"/>
        <v>0</v>
      </c>
      <c r="G27" s="105">
        <f t="shared" si="2"/>
        <v>0</v>
      </c>
      <c r="H27" s="105">
        <f t="shared" si="2"/>
        <v>0</v>
      </c>
    </row>
    <row r="28" spans="1:8" ht="22.5" hidden="1">
      <c r="A28" s="9" t="s">
        <v>543</v>
      </c>
      <c r="B28" s="9" t="s">
        <v>545</v>
      </c>
      <c r="C28" s="39" t="s">
        <v>324</v>
      </c>
      <c r="D28" s="9" t="s">
        <v>106</v>
      </c>
      <c r="E28" s="32" t="s">
        <v>566</v>
      </c>
      <c r="F28" s="105"/>
      <c r="G28" s="105"/>
      <c r="H28" s="105"/>
    </row>
    <row r="29" spans="1:8" ht="22.5">
      <c r="A29" s="9" t="s">
        <v>543</v>
      </c>
      <c r="B29" s="9" t="s">
        <v>545</v>
      </c>
      <c r="C29" s="39" t="s">
        <v>390</v>
      </c>
      <c r="D29" s="9"/>
      <c r="E29" s="43" t="s">
        <v>330</v>
      </c>
      <c r="F29" s="105">
        <f>F30</f>
        <v>176.2</v>
      </c>
      <c r="G29" s="105">
        <f aca="true" t="shared" si="3" ref="G29:H31">G30</f>
        <v>102.5</v>
      </c>
      <c r="H29" s="105">
        <f t="shared" si="3"/>
        <v>85.2</v>
      </c>
    </row>
    <row r="30" spans="1:8" ht="12.75">
      <c r="A30" s="9" t="s">
        <v>543</v>
      </c>
      <c r="B30" s="9" t="s">
        <v>545</v>
      </c>
      <c r="C30" s="39" t="s">
        <v>391</v>
      </c>
      <c r="D30" s="9"/>
      <c r="E30" s="31" t="s">
        <v>384</v>
      </c>
      <c r="F30" s="105">
        <f>F31</f>
        <v>176.2</v>
      </c>
      <c r="G30" s="105">
        <f t="shared" si="3"/>
        <v>102.5</v>
      </c>
      <c r="H30" s="105">
        <f t="shared" si="3"/>
        <v>85.2</v>
      </c>
    </row>
    <row r="31" spans="1:8" ht="22.5">
      <c r="A31" s="9" t="s">
        <v>543</v>
      </c>
      <c r="B31" s="9" t="s">
        <v>545</v>
      </c>
      <c r="C31" s="39" t="s">
        <v>118</v>
      </c>
      <c r="D31" s="9"/>
      <c r="E31" s="31" t="s">
        <v>111</v>
      </c>
      <c r="F31" s="105">
        <f>F32</f>
        <v>176.2</v>
      </c>
      <c r="G31" s="105">
        <f t="shared" si="3"/>
        <v>102.5</v>
      </c>
      <c r="H31" s="105">
        <f t="shared" si="3"/>
        <v>85.2</v>
      </c>
    </row>
    <row r="32" spans="1:9" ht="45">
      <c r="A32" s="9" t="s">
        <v>543</v>
      </c>
      <c r="B32" s="9" t="s">
        <v>545</v>
      </c>
      <c r="C32" s="39" t="s">
        <v>118</v>
      </c>
      <c r="D32" s="9" t="s">
        <v>104</v>
      </c>
      <c r="E32" s="32" t="s">
        <v>105</v>
      </c>
      <c r="F32" s="105">
        <f>123+53.2</f>
        <v>176.2</v>
      </c>
      <c r="G32" s="105">
        <v>102.5</v>
      </c>
      <c r="H32" s="105">
        <v>85.2</v>
      </c>
      <c r="I32">
        <v>53.2</v>
      </c>
    </row>
    <row r="33" spans="1:8" ht="33.75">
      <c r="A33" s="9" t="s">
        <v>543</v>
      </c>
      <c r="B33" s="9" t="s">
        <v>545</v>
      </c>
      <c r="C33" s="39" t="s">
        <v>392</v>
      </c>
      <c r="D33" s="9"/>
      <c r="E33" s="43" t="s">
        <v>121</v>
      </c>
      <c r="F33" s="105">
        <f aca="true" t="shared" si="4" ref="F33:H34">F34</f>
        <v>332.4</v>
      </c>
      <c r="G33" s="105">
        <f t="shared" si="4"/>
        <v>329.09999999999997</v>
      </c>
      <c r="H33" s="105">
        <f t="shared" si="4"/>
        <v>329.09999999999997</v>
      </c>
    </row>
    <row r="34" spans="1:8" ht="33" customHeight="1">
      <c r="A34" s="9" t="s">
        <v>543</v>
      </c>
      <c r="B34" s="9" t="s">
        <v>545</v>
      </c>
      <c r="C34" s="39" t="s">
        <v>119</v>
      </c>
      <c r="D34" s="9"/>
      <c r="E34" s="31" t="s">
        <v>395</v>
      </c>
      <c r="F34" s="108">
        <f t="shared" si="4"/>
        <v>332.4</v>
      </c>
      <c r="G34" s="108">
        <f t="shared" si="4"/>
        <v>329.09999999999997</v>
      </c>
      <c r="H34" s="108">
        <f t="shared" si="4"/>
        <v>329.09999999999997</v>
      </c>
    </row>
    <row r="35" spans="1:8" s="8" customFormat="1" ht="33" customHeight="1">
      <c r="A35" s="9" t="s">
        <v>543</v>
      </c>
      <c r="B35" s="9" t="s">
        <v>545</v>
      </c>
      <c r="C35" s="39" t="s">
        <v>120</v>
      </c>
      <c r="D35" s="9"/>
      <c r="E35" s="31" t="s">
        <v>117</v>
      </c>
      <c r="F35" s="108">
        <f>F36+F37</f>
        <v>332.4</v>
      </c>
      <c r="G35" s="108">
        <f>G36+G37</f>
        <v>329.09999999999997</v>
      </c>
      <c r="H35" s="108">
        <f>H36+H37</f>
        <v>329.09999999999997</v>
      </c>
    </row>
    <row r="36" spans="1:8" ht="45">
      <c r="A36" s="9" t="s">
        <v>543</v>
      </c>
      <c r="B36" s="9" t="s">
        <v>545</v>
      </c>
      <c r="C36" s="39" t="s">
        <v>120</v>
      </c>
      <c r="D36" s="9" t="s">
        <v>104</v>
      </c>
      <c r="E36" s="32" t="s">
        <v>105</v>
      </c>
      <c r="F36" s="108">
        <v>280.4</v>
      </c>
      <c r="G36" s="108">
        <v>280.4</v>
      </c>
      <c r="H36" s="108">
        <v>280.4</v>
      </c>
    </row>
    <row r="37" spans="1:9" ht="22.5">
      <c r="A37" s="9" t="s">
        <v>543</v>
      </c>
      <c r="B37" s="9" t="s">
        <v>545</v>
      </c>
      <c r="C37" s="39" t="s">
        <v>120</v>
      </c>
      <c r="D37" s="9" t="s">
        <v>106</v>
      </c>
      <c r="E37" s="32" t="s">
        <v>566</v>
      </c>
      <c r="F37" s="108">
        <f>48.7+3.3</f>
        <v>52</v>
      </c>
      <c r="G37" s="108">
        <v>48.7</v>
      </c>
      <c r="H37" s="108">
        <v>48.7</v>
      </c>
      <c r="I37">
        <v>3.3</v>
      </c>
    </row>
    <row r="38" spans="1:8" s="8" customFormat="1" ht="12.75">
      <c r="A38" s="16" t="s">
        <v>543</v>
      </c>
      <c r="B38" s="16" t="s">
        <v>533</v>
      </c>
      <c r="C38" s="37"/>
      <c r="D38" s="16"/>
      <c r="E38" s="61" t="s">
        <v>534</v>
      </c>
      <c r="F38" s="108">
        <f aca="true" t="shared" si="5" ref="F38:H43">F39</f>
        <v>8.1</v>
      </c>
      <c r="G38" s="108">
        <f t="shared" si="5"/>
        <v>8.5</v>
      </c>
      <c r="H38" s="108">
        <f t="shared" si="5"/>
        <v>8.8</v>
      </c>
    </row>
    <row r="39" spans="1:8" s="8" customFormat="1" ht="22.5">
      <c r="A39" s="9" t="s">
        <v>543</v>
      </c>
      <c r="B39" s="9" t="s">
        <v>533</v>
      </c>
      <c r="C39" s="39" t="s">
        <v>385</v>
      </c>
      <c r="D39" s="16"/>
      <c r="E39" s="32" t="s">
        <v>41</v>
      </c>
      <c r="F39" s="108">
        <f t="shared" si="5"/>
        <v>8.1</v>
      </c>
      <c r="G39" s="108">
        <f t="shared" si="5"/>
        <v>8.5</v>
      </c>
      <c r="H39" s="108">
        <f t="shared" si="5"/>
        <v>8.8</v>
      </c>
    </row>
    <row r="40" spans="1:8" s="8" customFormat="1" ht="12.75">
      <c r="A40" s="9" t="s">
        <v>543</v>
      </c>
      <c r="B40" s="9" t="s">
        <v>533</v>
      </c>
      <c r="C40" s="39" t="s">
        <v>386</v>
      </c>
      <c r="D40" s="16"/>
      <c r="E40" s="44" t="s">
        <v>183</v>
      </c>
      <c r="F40" s="108">
        <f t="shared" si="5"/>
        <v>8.1</v>
      </c>
      <c r="G40" s="108">
        <f t="shared" si="5"/>
        <v>8.5</v>
      </c>
      <c r="H40" s="108">
        <f t="shared" si="5"/>
        <v>8.8</v>
      </c>
    </row>
    <row r="41" spans="1:8" s="8" customFormat="1" ht="33.75">
      <c r="A41" s="9" t="s">
        <v>543</v>
      </c>
      <c r="B41" s="9" t="s">
        <v>533</v>
      </c>
      <c r="C41" s="39" t="s">
        <v>394</v>
      </c>
      <c r="D41" s="9"/>
      <c r="E41" s="70" t="s">
        <v>122</v>
      </c>
      <c r="F41" s="108">
        <f t="shared" si="5"/>
        <v>8.1</v>
      </c>
      <c r="G41" s="108">
        <f t="shared" si="5"/>
        <v>8.5</v>
      </c>
      <c r="H41" s="108">
        <f t="shared" si="5"/>
        <v>8.8</v>
      </c>
    </row>
    <row r="42" spans="1:8" s="8" customFormat="1" ht="33.75">
      <c r="A42" s="9" t="s">
        <v>543</v>
      </c>
      <c r="B42" s="9" t="s">
        <v>533</v>
      </c>
      <c r="C42" s="39" t="s">
        <v>123</v>
      </c>
      <c r="D42" s="9"/>
      <c r="E42" s="100" t="s">
        <v>124</v>
      </c>
      <c r="F42" s="108">
        <f t="shared" si="5"/>
        <v>8.1</v>
      </c>
      <c r="G42" s="108">
        <f t="shared" si="5"/>
        <v>8.5</v>
      </c>
      <c r="H42" s="108">
        <f t="shared" si="5"/>
        <v>8.8</v>
      </c>
    </row>
    <row r="43" spans="1:8" s="8" customFormat="1" ht="33.75">
      <c r="A43" s="9" t="s">
        <v>543</v>
      </c>
      <c r="B43" s="9" t="s">
        <v>533</v>
      </c>
      <c r="C43" s="39" t="s">
        <v>411</v>
      </c>
      <c r="D43" s="9"/>
      <c r="E43" s="100" t="s">
        <v>125</v>
      </c>
      <c r="F43" s="108">
        <f>F44</f>
        <v>8.1</v>
      </c>
      <c r="G43" s="108">
        <f t="shared" si="5"/>
        <v>8.5</v>
      </c>
      <c r="H43" s="108">
        <f t="shared" si="5"/>
        <v>8.8</v>
      </c>
    </row>
    <row r="44" spans="1:8" s="8" customFormat="1" ht="22.5">
      <c r="A44" s="17" t="s">
        <v>543</v>
      </c>
      <c r="B44" s="17" t="s">
        <v>533</v>
      </c>
      <c r="C44" s="39" t="s">
        <v>411</v>
      </c>
      <c r="D44" s="9" t="s">
        <v>106</v>
      </c>
      <c r="E44" s="32" t="s">
        <v>107</v>
      </c>
      <c r="F44" s="108">
        <v>8.1</v>
      </c>
      <c r="G44" s="108">
        <v>8.5</v>
      </c>
      <c r="H44" s="108">
        <v>8.8</v>
      </c>
    </row>
    <row r="45" spans="1:8" s="92" customFormat="1" ht="12.75">
      <c r="A45" s="53" t="s">
        <v>543</v>
      </c>
      <c r="B45" s="53" t="s">
        <v>396</v>
      </c>
      <c r="C45" s="37"/>
      <c r="D45" s="16"/>
      <c r="E45" s="30" t="s">
        <v>397</v>
      </c>
      <c r="F45" s="118">
        <f aca="true" t="shared" si="6" ref="F45:H49">F46</f>
        <v>160</v>
      </c>
      <c r="G45" s="118">
        <f t="shared" si="6"/>
        <v>0</v>
      </c>
      <c r="H45" s="118">
        <f t="shared" si="6"/>
        <v>0</v>
      </c>
    </row>
    <row r="46" spans="1:8" s="8" customFormat="1" ht="12.75">
      <c r="A46" s="17" t="s">
        <v>543</v>
      </c>
      <c r="B46" s="17" t="s">
        <v>396</v>
      </c>
      <c r="C46" s="39" t="s">
        <v>382</v>
      </c>
      <c r="D46" s="9"/>
      <c r="E46" s="31" t="s">
        <v>157</v>
      </c>
      <c r="F46" s="108">
        <f t="shared" si="6"/>
        <v>160</v>
      </c>
      <c r="G46" s="108">
        <f t="shared" si="6"/>
        <v>0</v>
      </c>
      <c r="H46" s="108">
        <f t="shared" si="6"/>
        <v>0</v>
      </c>
    </row>
    <row r="47" spans="1:8" s="8" customFormat="1" ht="22.5">
      <c r="A47" s="17" t="s">
        <v>543</v>
      </c>
      <c r="B47" s="17" t="s">
        <v>396</v>
      </c>
      <c r="C47" s="39" t="s">
        <v>398</v>
      </c>
      <c r="D47" s="9"/>
      <c r="E47" s="32" t="s">
        <v>399</v>
      </c>
      <c r="F47" s="108">
        <f t="shared" si="6"/>
        <v>160</v>
      </c>
      <c r="G47" s="108">
        <f t="shared" si="6"/>
        <v>0</v>
      </c>
      <c r="H47" s="108">
        <f t="shared" si="6"/>
        <v>0</v>
      </c>
    </row>
    <row r="48" spans="1:8" s="8" customFormat="1" ht="12.75">
      <c r="A48" s="17" t="s">
        <v>543</v>
      </c>
      <c r="B48" s="17" t="s">
        <v>396</v>
      </c>
      <c r="C48" s="39" t="s">
        <v>400</v>
      </c>
      <c r="D48" s="9"/>
      <c r="E48" s="31" t="s">
        <v>384</v>
      </c>
      <c r="F48" s="108">
        <f t="shared" si="6"/>
        <v>160</v>
      </c>
      <c r="G48" s="108">
        <f t="shared" si="6"/>
        <v>0</v>
      </c>
      <c r="H48" s="108">
        <f t="shared" si="6"/>
        <v>0</v>
      </c>
    </row>
    <row r="49" spans="1:8" s="8" customFormat="1" ht="22.5">
      <c r="A49" s="17" t="s">
        <v>543</v>
      </c>
      <c r="B49" s="17" t="s">
        <v>396</v>
      </c>
      <c r="C49" s="39" t="s">
        <v>524</v>
      </c>
      <c r="D49" s="9"/>
      <c r="E49" s="32" t="s">
        <v>523</v>
      </c>
      <c r="F49" s="108">
        <f>F50</f>
        <v>160</v>
      </c>
      <c r="G49" s="108">
        <f t="shared" si="6"/>
        <v>0</v>
      </c>
      <c r="H49" s="108">
        <f t="shared" si="6"/>
        <v>0</v>
      </c>
    </row>
    <row r="50" spans="1:9" s="8" customFormat="1" ht="12.75">
      <c r="A50" s="17" t="s">
        <v>543</v>
      </c>
      <c r="B50" s="17" t="s">
        <v>396</v>
      </c>
      <c r="C50" s="39" t="s">
        <v>524</v>
      </c>
      <c r="D50" s="9" t="s">
        <v>150</v>
      </c>
      <c r="E50" s="31" t="s">
        <v>151</v>
      </c>
      <c r="F50" s="108">
        <v>160</v>
      </c>
      <c r="G50" s="108">
        <v>0</v>
      </c>
      <c r="H50" s="108">
        <v>0</v>
      </c>
      <c r="I50" s="173">
        <v>160</v>
      </c>
    </row>
    <row r="51" spans="1:8" s="5" customFormat="1" ht="12.75">
      <c r="A51" s="16" t="s">
        <v>543</v>
      </c>
      <c r="B51" s="16" t="s">
        <v>72</v>
      </c>
      <c r="C51" s="37"/>
      <c r="D51" s="16"/>
      <c r="E51" s="30" t="s">
        <v>552</v>
      </c>
      <c r="F51" s="103">
        <f aca="true" t="shared" si="7" ref="F51:H55">F52</f>
        <v>200</v>
      </c>
      <c r="G51" s="103">
        <f t="shared" si="7"/>
        <v>200</v>
      </c>
      <c r="H51" s="103">
        <f t="shared" si="7"/>
        <v>200</v>
      </c>
    </row>
    <row r="52" spans="1:8" s="5" customFormat="1" ht="12.75">
      <c r="A52" s="9" t="s">
        <v>543</v>
      </c>
      <c r="B52" s="9" t="s">
        <v>72</v>
      </c>
      <c r="C52" s="39" t="s">
        <v>382</v>
      </c>
      <c r="D52" s="56"/>
      <c r="E52" s="31" t="s">
        <v>157</v>
      </c>
      <c r="F52" s="105">
        <f t="shared" si="7"/>
        <v>200</v>
      </c>
      <c r="G52" s="105">
        <f t="shared" si="7"/>
        <v>200</v>
      </c>
      <c r="H52" s="105">
        <f t="shared" si="7"/>
        <v>200</v>
      </c>
    </row>
    <row r="53" spans="1:8" s="5" customFormat="1" ht="12.75">
      <c r="A53" s="9" t="s">
        <v>543</v>
      </c>
      <c r="B53" s="9" t="s">
        <v>72</v>
      </c>
      <c r="C53" s="40" t="s">
        <v>401</v>
      </c>
      <c r="D53" s="56"/>
      <c r="E53" s="32" t="s">
        <v>68</v>
      </c>
      <c r="F53" s="105">
        <f t="shared" si="7"/>
        <v>200</v>
      </c>
      <c r="G53" s="105">
        <f t="shared" si="7"/>
        <v>200</v>
      </c>
      <c r="H53" s="105">
        <f t="shared" si="7"/>
        <v>200</v>
      </c>
    </row>
    <row r="54" spans="1:8" ht="12.75">
      <c r="A54" s="9" t="s">
        <v>543</v>
      </c>
      <c r="B54" s="9" t="s">
        <v>72</v>
      </c>
      <c r="C54" s="39" t="s">
        <v>402</v>
      </c>
      <c r="D54" s="9"/>
      <c r="E54" s="31" t="s">
        <v>384</v>
      </c>
      <c r="F54" s="105">
        <f t="shared" si="7"/>
        <v>200</v>
      </c>
      <c r="G54" s="105">
        <f t="shared" si="7"/>
        <v>200</v>
      </c>
      <c r="H54" s="105">
        <f t="shared" si="7"/>
        <v>200</v>
      </c>
    </row>
    <row r="55" spans="1:8" ht="12.75">
      <c r="A55" s="9" t="s">
        <v>543</v>
      </c>
      <c r="B55" s="9" t="s">
        <v>72</v>
      </c>
      <c r="C55" s="39" t="s">
        <v>126</v>
      </c>
      <c r="D55" s="9"/>
      <c r="E55" s="32" t="s">
        <v>127</v>
      </c>
      <c r="F55" s="108">
        <f>F56</f>
        <v>200</v>
      </c>
      <c r="G55" s="108">
        <f t="shared" si="7"/>
        <v>200</v>
      </c>
      <c r="H55" s="108">
        <f t="shared" si="7"/>
        <v>200</v>
      </c>
    </row>
    <row r="56" spans="1:8" ht="12.75">
      <c r="A56" s="9" t="s">
        <v>543</v>
      </c>
      <c r="B56" s="9" t="s">
        <v>72</v>
      </c>
      <c r="C56" s="39" t="s">
        <v>126</v>
      </c>
      <c r="D56" s="9" t="s">
        <v>150</v>
      </c>
      <c r="E56" s="31" t="s">
        <v>151</v>
      </c>
      <c r="F56" s="108">
        <v>200</v>
      </c>
      <c r="G56" s="108">
        <v>200</v>
      </c>
      <c r="H56" s="108">
        <v>200</v>
      </c>
    </row>
    <row r="57" spans="1:8" s="5" customFormat="1" ht="12.75">
      <c r="A57" s="16" t="s">
        <v>543</v>
      </c>
      <c r="B57" s="16" t="s">
        <v>77</v>
      </c>
      <c r="C57" s="37"/>
      <c r="D57" s="16"/>
      <c r="E57" s="30" t="s">
        <v>553</v>
      </c>
      <c r="F57" s="103">
        <f>F58</f>
        <v>232</v>
      </c>
      <c r="G57" s="103">
        <f>G58</f>
        <v>232</v>
      </c>
      <c r="H57" s="103">
        <f>H58</f>
        <v>232</v>
      </c>
    </row>
    <row r="58" spans="1:8" s="5" customFormat="1" ht="22.5">
      <c r="A58" s="9" t="s">
        <v>543</v>
      </c>
      <c r="B58" s="9" t="s">
        <v>77</v>
      </c>
      <c r="C58" s="39" t="s">
        <v>385</v>
      </c>
      <c r="D58" s="9"/>
      <c r="E58" s="32" t="s">
        <v>41</v>
      </c>
      <c r="F58" s="103">
        <f>F59+F69</f>
        <v>232</v>
      </c>
      <c r="G58" s="103">
        <f>G59+G69</f>
        <v>232</v>
      </c>
      <c r="H58" s="103">
        <f>H59+H69</f>
        <v>232</v>
      </c>
    </row>
    <row r="59" spans="1:8" s="5" customFormat="1" ht="33.75">
      <c r="A59" s="17" t="s">
        <v>543</v>
      </c>
      <c r="B59" s="17" t="s">
        <v>77</v>
      </c>
      <c r="C59" s="40" t="s">
        <v>403</v>
      </c>
      <c r="D59" s="17"/>
      <c r="E59" s="43" t="s">
        <v>513</v>
      </c>
      <c r="F59" s="105">
        <f>F64+F60</f>
        <v>100</v>
      </c>
      <c r="G59" s="105">
        <f>G64+G60</f>
        <v>100</v>
      </c>
      <c r="H59" s="105">
        <f>H64+H60</f>
        <v>100</v>
      </c>
    </row>
    <row r="60" spans="1:8" s="5" customFormat="1" ht="22.5">
      <c r="A60" s="17" t="s">
        <v>543</v>
      </c>
      <c r="B60" s="17" t="s">
        <v>77</v>
      </c>
      <c r="C60" s="40" t="s">
        <v>806</v>
      </c>
      <c r="D60" s="17"/>
      <c r="E60" s="31" t="s">
        <v>807</v>
      </c>
      <c r="F60" s="105">
        <f>F61</f>
        <v>50</v>
      </c>
      <c r="G60" s="105">
        <f aca="true" t="shared" si="8" ref="G60:H62">G61</f>
        <v>50</v>
      </c>
      <c r="H60" s="105">
        <f t="shared" si="8"/>
        <v>50</v>
      </c>
    </row>
    <row r="61" spans="1:8" s="5" customFormat="1" ht="12.75">
      <c r="A61" s="17" t="s">
        <v>543</v>
      </c>
      <c r="B61" s="17" t="s">
        <v>77</v>
      </c>
      <c r="C61" s="40" t="s">
        <v>808</v>
      </c>
      <c r="D61" s="17"/>
      <c r="E61" s="31" t="s">
        <v>384</v>
      </c>
      <c r="F61" s="105">
        <f>F62</f>
        <v>50</v>
      </c>
      <c r="G61" s="105">
        <f t="shared" si="8"/>
        <v>50</v>
      </c>
      <c r="H61" s="105">
        <f t="shared" si="8"/>
        <v>50</v>
      </c>
    </row>
    <row r="62" spans="1:8" s="5" customFormat="1" ht="22.5">
      <c r="A62" s="17" t="s">
        <v>543</v>
      </c>
      <c r="B62" s="17" t="s">
        <v>77</v>
      </c>
      <c r="C62" s="40" t="s">
        <v>809</v>
      </c>
      <c r="D62" s="17"/>
      <c r="E62" s="31" t="s">
        <v>810</v>
      </c>
      <c r="F62" s="105">
        <f>F63</f>
        <v>50</v>
      </c>
      <c r="G62" s="105">
        <f t="shared" si="8"/>
        <v>50</v>
      </c>
      <c r="H62" s="105">
        <f t="shared" si="8"/>
        <v>50</v>
      </c>
    </row>
    <row r="63" spans="1:8" s="5" customFormat="1" ht="22.5">
      <c r="A63" s="17" t="s">
        <v>543</v>
      </c>
      <c r="B63" s="17" t="s">
        <v>77</v>
      </c>
      <c r="C63" s="40" t="s">
        <v>809</v>
      </c>
      <c r="D63" s="17" t="s">
        <v>106</v>
      </c>
      <c r="E63" s="32" t="s">
        <v>566</v>
      </c>
      <c r="F63" s="105">
        <v>50</v>
      </c>
      <c r="G63" s="105">
        <v>50</v>
      </c>
      <c r="H63" s="105">
        <v>50</v>
      </c>
    </row>
    <row r="64" spans="1:8" s="92" customFormat="1" ht="22.5">
      <c r="A64" s="17" t="s">
        <v>543</v>
      </c>
      <c r="B64" s="17" t="s">
        <v>77</v>
      </c>
      <c r="C64" s="40" t="s">
        <v>404</v>
      </c>
      <c r="D64" s="17"/>
      <c r="E64" s="31" t="s">
        <v>493</v>
      </c>
      <c r="F64" s="105">
        <f>F65</f>
        <v>50</v>
      </c>
      <c r="G64" s="105">
        <f aca="true" t="shared" si="9" ref="G64:H66">G65</f>
        <v>50</v>
      </c>
      <c r="H64" s="105">
        <f t="shared" si="9"/>
        <v>50</v>
      </c>
    </row>
    <row r="65" spans="1:8" s="92" customFormat="1" ht="12.75">
      <c r="A65" s="17" t="s">
        <v>543</v>
      </c>
      <c r="B65" s="17" t="s">
        <v>77</v>
      </c>
      <c r="C65" s="40" t="s">
        <v>405</v>
      </c>
      <c r="D65" s="17"/>
      <c r="E65" s="31" t="s">
        <v>384</v>
      </c>
      <c r="F65" s="105">
        <f>F66</f>
        <v>50</v>
      </c>
      <c r="G65" s="105">
        <f t="shared" si="9"/>
        <v>50</v>
      </c>
      <c r="H65" s="105">
        <f t="shared" si="9"/>
        <v>50</v>
      </c>
    </row>
    <row r="66" spans="1:8" s="92" customFormat="1" ht="22.5">
      <c r="A66" s="17" t="s">
        <v>543</v>
      </c>
      <c r="B66" s="17" t="s">
        <v>77</v>
      </c>
      <c r="C66" s="40" t="s">
        <v>558</v>
      </c>
      <c r="D66" s="17"/>
      <c r="E66" s="31" t="s">
        <v>6</v>
      </c>
      <c r="F66" s="105">
        <f>F67</f>
        <v>50</v>
      </c>
      <c r="G66" s="105">
        <f t="shared" si="9"/>
        <v>50</v>
      </c>
      <c r="H66" s="105">
        <f t="shared" si="9"/>
        <v>50</v>
      </c>
    </row>
    <row r="67" spans="1:8" s="92" customFormat="1" ht="12.75">
      <c r="A67" s="17" t="s">
        <v>543</v>
      </c>
      <c r="B67" s="17" t="s">
        <v>77</v>
      </c>
      <c r="C67" s="40" t="s">
        <v>558</v>
      </c>
      <c r="D67" s="9" t="s">
        <v>150</v>
      </c>
      <c r="E67" s="31" t="s">
        <v>151</v>
      </c>
      <c r="F67" s="105">
        <v>50</v>
      </c>
      <c r="G67" s="105">
        <v>50</v>
      </c>
      <c r="H67" s="105">
        <v>50</v>
      </c>
    </row>
    <row r="68" spans="1:8" s="5" customFormat="1" ht="13.5" customHeight="1">
      <c r="A68" s="9" t="s">
        <v>543</v>
      </c>
      <c r="B68" s="9" t="s">
        <v>77</v>
      </c>
      <c r="C68" s="39" t="s">
        <v>386</v>
      </c>
      <c r="D68" s="9"/>
      <c r="E68" s="44" t="s">
        <v>183</v>
      </c>
      <c r="F68" s="105">
        <f>F69</f>
        <v>132</v>
      </c>
      <c r="G68" s="105">
        <f aca="true" t="shared" si="10" ref="G68:H70">G69</f>
        <v>132</v>
      </c>
      <c r="H68" s="105">
        <f t="shared" si="10"/>
        <v>132</v>
      </c>
    </row>
    <row r="69" spans="1:8" s="5" customFormat="1" ht="48.75" customHeight="1">
      <c r="A69" s="9" t="s">
        <v>543</v>
      </c>
      <c r="B69" s="9" t="s">
        <v>77</v>
      </c>
      <c r="C69" s="39" t="s">
        <v>407</v>
      </c>
      <c r="D69" s="9"/>
      <c r="E69" s="44" t="s">
        <v>420</v>
      </c>
      <c r="F69" s="105">
        <f>F70</f>
        <v>132</v>
      </c>
      <c r="G69" s="105">
        <f t="shared" si="10"/>
        <v>132</v>
      </c>
      <c r="H69" s="105">
        <f t="shared" si="10"/>
        <v>132</v>
      </c>
    </row>
    <row r="70" spans="1:8" ht="22.5">
      <c r="A70" s="9" t="s">
        <v>543</v>
      </c>
      <c r="B70" s="9" t="s">
        <v>77</v>
      </c>
      <c r="C70" s="39" t="s">
        <v>421</v>
      </c>
      <c r="D70" s="9"/>
      <c r="E70" s="31" t="s">
        <v>395</v>
      </c>
      <c r="F70" s="105">
        <f>F71</f>
        <v>132</v>
      </c>
      <c r="G70" s="105">
        <f t="shared" si="10"/>
        <v>132</v>
      </c>
      <c r="H70" s="105">
        <f t="shared" si="10"/>
        <v>132</v>
      </c>
    </row>
    <row r="71" spans="1:8" ht="45">
      <c r="A71" s="9" t="s">
        <v>543</v>
      </c>
      <c r="B71" s="9" t="s">
        <v>77</v>
      </c>
      <c r="C71" s="39" t="s">
        <v>128</v>
      </c>
      <c r="D71" s="19"/>
      <c r="E71" s="31" t="s">
        <v>129</v>
      </c>
      <c r="F71" s="105">
        <f>F72+F73</f>
        <v>132</v>
      </c>
      <c r="G71" s="105">
        <f>G72+G73</f>
        <v>132</v>
      </c>
      <c r="H71" s="105">
        <f>H72+H73</f>
        <v>132</v>
      </c>
    </row>
    <row r="72" spans="1:8" ht="45">
      <c r="A72" s="9" t="s">
        <v>543</v>
      </c>
      <c r="B72" s="9" t="s">
        <v>77</v>
      </c>
      <c r="C72" s="39" t="s">
        <v>128</v>
      </c>
      <c r="D72" s="9" t="s">
        <v>104</v>
      </c>
      <c r="E72" s="32" t="s">
        <v>105</v>
      </c>
      <c r="F72" s="105">
        <v>102</v>
      </c>
      <c r="G72" s="105">
        <v>102</v>
      </c>
      <c r="H72" s="105">
        <v>102</v>
      </c>
    </row>
    <row r="73" spans="1:8" ht="22.5">
      <c r="A73" s="9" t="s">
        <v>543</v>
      </c>
      <c r="B73" s="9" t="s">
        <v>77</v>
      </c>
      <c r="C73" s="39" t="s">
        <v>128</v>
      </c>
      <c r="D73" s="9" t="s">
        <v>106</v>
      </c>
      <c r="E73" s="32" t="s">
        <v>566</v>
      </c>
      <c r="F73" s="105">
        <v>30</v>
      </c>
      <c r="G73" s="105">
        <v>30</v>
      </c>
      <c r="H73" s="105">
        <v>30</v>
      </c>
    </row>
    <row r="74" spans="1:8" s="5" customFormat="1" ht="22.5">
      <c r="A74" s="16" t="s">
        <v>543</v>
      </c>
      <c r="B74" s="16" t="s">
        <v>546</v>
      </c>
      <c r="C74" s="37"/>
      <c r="D74" s="16"/>
      <c r="E74" s="30" t="s">
        <v>554</v>
      </c>
      <c r="F74" s="103">
        <f>F75+F82</f>
        <v>549.5</v>
      </c>
      <c r="G74" s="103">
        <f>G75+G82</f>
        <v>570</v>
      </c>
      <c r="H74" s="103">
        <f>H75+H82</f>
        <v>587.3</v>
      </c>
    </row>
    <row r="75" spans="1:8" s="5" customFormat="1" ht="12.75">
      <c r="A75" s="16" t="s">
        <v>543</v>
      </c>
      <c r="B75" s="16" t="s">
        <v>101</v>
      </c>
      <c r="C75" s="37"/>
      <c r="D75" s="16"/>
      <c r="E75" s="30" t="s">
        <v>102</v>
      </c>
      <c r="F75" s="103">
        <f aca="true" t="shared" si="11" ref="F75:H80">F76</f>
        <v>469.5</v>
      </c>
      <c r="G75" s="103">
        <f t="shared" si="11"/>
        <v>490</v>
      </c>
      <c r="H75" s="103">
        <f t="shared" si="11"/>
        <v>507.3</v>
      </c>
    </row>
    <row r="76" spans="1:8" s="5" customFormat="1" ht="22.5">
      <c r="A76" s="9" t="s">
        <v>543</v>
      </c>
      <c r="B76" s="9" t="s">
        <v>101</v>
      </c>
      <c r="C76" s="39" t="s">
        <v>385</v>
      </c>
      <c r="D76" s="9"/>
      <c r="E76" s="32" t="s">
        <v>41</v>
      </c>
      <c r="F76" s="103">
        <f t="shared" si="11"/>
        <v>469.5</v>
      </c>
      <c r="G76" s="103">
        <f t="shared" si="11"/>
        <v>490</v>
      </c>
      <c r="H76" s="103">
        <f t="shared" si="11"/>
        <v>507.3</v>
      </c>
    </row>
    <row r="77" spans="1:8" s="5" customFormat="1" ht="12.75">
      <c r="A77" s="9" t="s">
        <v>543</v>
      </c>
      <c r="B77" s="9" t="s">
        <v>101</v>
      </c>
      <c r="C77" s="39" t="s">
        <v>386</v>
      </c>
      <c r="D77" s="9"/>
      <c r="E77" s="44" t="s">
        <v>183</v>
      </c>
      <c r="F77" s="105">
        <f t="shared" si="11"/>
        <v>469.5</v>
      </c>
      <c r="G77" s="105">
        <f t="shared" si="11"/>
        <v>490</v>
      </c>
      <c r="H77" s="105">
        <f t="shared" si="11"/>
        <v>507.3</v>
      </c>
    </row>
    <row r="78" spans="1:8" s="5" customFormat="1" ht="22.5">
      <c r="A78" s="9" t="s">
        <v>543</v>
      </c>
      <c r="B78" s="9" t="s">
        <v>101</v>
      </c>
      <c r="C78" s="39" t="s">
        <v>390</v>
      </c>
      <c r="D78" s="9"/>
      <c r="E78" s="43" t="s">
        <v>330</v>
      </c>
      <c r="F78" s="105">
        <f t="shared" si="11"/>
        <v>469.5</v>
      </c>
      <c r="G78" s="105">
        <f t="shared" si="11"/>
        <v>490</v>
      </c>
      <c r="H78" s="105">
        <f t="shared" si="11"/>
        <v>507.3</v>
      </c>
    </row>
    <row r="79" spans="1:8" s="5" customFormat="1" ht="33.75">
      <c r="A79" s="9" t="s">
        <v>543</v>
      </c>
      <c r="B79" s="9" t="s">
        <v>101</v>
      </c>
      <c r="C79" s="39" t="s">
        <v>130</v>
      </c>
      <c r="D79" s="9"/>
      <c r="E79" s="31" t="s">
        <v>423</v>
      </c>
      <c r="F79" s="105">
        <f t="shared" si="11"/>
        <v>469.5</v>
      </c>
      <c r="G79" s="105">
        <f t="shared" si="11"/>
        <v>490</v>
      </c>
      <c r="H79" s="105">
        <f t="shared" si="11"/>
        <v>507.3</v>
      </c>
    </row>
    <row r="80" spans="1:8" s="5" customFormat="1" ht="78.75">
      <c r="A80" s="9" t="s">
        <v>543</v>
      </c>
      <c r="B80" s="9" t="s">
        <v>101</v>
      </c>
      <c r="C80" s="39" t="s">
        <v>131</v>
      </c>
      <c r="D80" s="9"/>
      <c r="E80" s="31" t="s">
        <v>132</v>
      </c>
      <c r="F80" s="105">
        <f>F81</f>
        <v>469.5</v>
      </c>
      <c r="G80" s="105">
        <f t="shared" si="11"/>
        <v>490</v>
      </c>
      <c r="H80" s="105">
        <f t="shared" si="11"/>
        <v>507.3</v>
      </c>
    </row>
    <row r="81" spans="1:8" s="5" customFormat="1" ht="45">
      <c r="A81" s="9" t="s">
        <v>543</v>
      </c>
      <c r="B81" s="9" t="s">
        <v>101</v>
      </c>
      <c r="C81" s="39" t="s">
        <v>131</v>
      </c>
      <c r="D81" s="9" t="s">
        <v>104</v>
      </c>
      <c r="E81" s="32" t="s">
        <v>105</v>
      </c>
      <c r="F81" s="105">
        <v>469.5</v>
      </c>
      <c r="G81" s="105">
        <v>490</v>
      </c>
      <c r="H81" s="105">
        <v>507.3</v>
      </c>
    </row>
    <row r="82" spans="1:8" s="5" customFormat="1" ht="22.5">
      <c r="A82" s="16" t="s">
        <v>543</v>
      </c>
      <c r="B82" s="16" t="s">
        <v>547</v>
      </c>
      <c r="C82" s="37"/>
      <c r="D82" s="16"/>
      <c r="E82" s="30" t="s">
        <v>78</v>
      </c>
      <c r="F82" s="103">
        <f>F83</f>
        <v>80</v>
      </c>
      <c r="G82" s="103">
        <f>G83</f>
        <v>80</v>
      </c>
      <c r="H82" s="103">
        <f>H83</f>
        <v>80</v>
      </c>
    </row>
    <row r="83" spans="1:8" ht="22.5">
      <c r="A83" s="9" t="s">
        <v>543</v>
      </c>
      <c r="B83" s="9" t="s">
        <v>547</v>
      </c>
      <c r="C83" s="39" t="s">
        <v>424</v>
      </c>
      <c r="D83" s="9"/>
      <c r="E83" s="32" t="s">
        <v>786</v>
      </c>
      <c r="F83" s="105">
        <f>F84+F89+F102</f>
        <v>80</v>
      </c>
      <c r="G83" s="105">
        <f>G84+G89+G102</f>
        <v>80</v>
      </c>
      <c r="H83" s="105">
        <f>H84+H89+H102</f>
        <v>80</v>
      </c>
    </row>
    <row r="84" spans="1:8" ht="22.5">
      <c r="A84" s="9" t="s">
        <v>543</v>
      </c>
      <c r="B84" s="9" t="s">
        <v>547</v>
      </c>
      <c r="C84" s="39" t="s">
        <v>425</v>
      </c>
      <c r="D84" s="9"/>
      <c r="E84" s="44" t="s">
        <v>530</v>
      </c>
      <c r="F84" s="105">
        <f>F85</f>
        <v>25</v>
      </c>
      <c r="G84" s="105">
        <f aca="true" t="shared" si="12" ref="G84:H87">G85</f>
        <v>25</v>
      </c>
      <c r="H84" s="105">
        <f t="shared" si="12"/>
        <v>25</v>
      </c>
    </row>
    <row r="85" spans="1:8" ht="45">
      <c r="A85" s="9" t="s">
        <v>543</v>
      </c>
      <c r="B85" s="9" t="s">
        <v>547</v>
      </c>
      <c r="C85" s="39" t="s">
        <v>426</v>
      </c>
      <c r="D85" s="17"/>
      <c r="E85" s="32" t="s">
        <v>254</v>
      </c>
      <c r="F85" s="105">
        <f>F86</f>
        <v>25</v>
      </c>
      <c r="G85" s="105">
        <f t="shared" si="12"/>
        <v>25</v>
      </c>
      <c r="H85" s="105">
        <f t="shared" si="12"/>
        <v>25</v>
      </c>
    </row>
    <row r="86" spans="1:8" ht="12.75">
      <c r="A86" s="9" t="s">
        <v>543</v>
      </c>
      <c r="B86" s="9" t="s">
        <v>547</v>
      </c>
      <c r="C86" s="39" t="s">
        <v>427</v>
      </c>
      <c r="D86" s="17"/>
      <c r="E86" s="31" t="s">
        <v>384</v>
      </c>
      <c r="F86" s="105">
        <f>F87</f>
        <v>25</v>
      </c>
      <c r="G86" s="105">
        <f t="shared" si="12"/>
        <v>25</v>
      </c>
      <c r="H86" s="105">
        <f t="shared" si="12"/>
        <v>25</v>
      </c>
    </row>
    <row r="87" spans="1:8" ht="33.75">
      <c r="A87" s="9" t="s">
        <v>543</v>
      </c>
      <c r="B87" s="9" t="s">
        <v>547</v>
      </c>
      <c r="C87" s="39" t="s">
        <v>428</v>
      </c>
      <c r="D87" s="17"/>
      <c r="E87" s="32" t="s">
        <v>255</v>
      </c>
      <c r="F87" s="105">
        <f>F88</f>
        <v>25</v>
      </c>
      <c r="G87" s="105">
        <f t="shared" si="12"/>
        <v>25</v>
      </c>
      <c r="H87" s="105">
        <f t="shared" si="12"/>
        <v>25</v>
      </c>
    </row>
    <row r="88" spans="1:8" ht="22.5">
      <c r="A88" s="9" t="s">
        <v>543</v>
      </c>
      <c r="B88" s="9" t="s">
        <v>547</v>
      </c>
      <c r="C88" s="39" t="s">
        <v>428</v>
      </c>
      <c r="D88" s="9" t="s">
        <v>106</v>
      </c>
      <c r="E88" s="32" t="s">
        <v>566</v>
      </c>
      <c r="F88" s="105">
        <v>25</v>
      </c>
      <c r="G88" s="105">
        <v>25</v>
      </c>
      <c r="H88" s="105">
        <v>25</v>
      </c>
    </row>
    <row r="89" spans="1:8" ht="22.5">
      <c r="A89" s="9" t="s">
        <v>543</v>
      </c>
      <c r="B89" s="9" t="s">
        <v>547</v>
      </c>
      <c r="C89" s="39" t="s">
        <v>429</v>
      </c>
      <c r="D89" s="17"/>
      <c r="E89" s="44" t="s">
        <v>531</v>
      </c>
      <c r="F89" s="105">
        <f>F90+F97</f>
        <v>5</v>
      </c>
      <c r="G89" s="105">
        <f>G90+G97</f>
        <v>5</v>
      </c>
      <c r="H89" s="105">
        <f>H90+H97</f>
        <v>5</v>
      </c>
    </row>
    <row r="90" spans="1:8" ht="33.75">
      <c r="A90" s="9" t="s">
        <v>543</v>
      </c>
      <c r="B90" s="9" t="s">
        <v>547</v>
      </c>
      <c r="C90" s="39" t="s">
        <v>430</v>
      </c>
      <c r="D90" s="17"/>
      <c r="E90" s="32" t="s">
        <v>256</v>
      </c>
      <c r="F90" s="105">
        <f>F91</f>
        <v>5</v>
      </c>
      <c r="G90" s="105">
        <f>G91</f>
        <v>5</v>
      </c>
      <c r="H90" s="105">
        <f>H91</f>
        <v>5</v>
      </c>
    </row>
    <row r="91" spans="1:8" ht="11.25" customHeight="1">
      <c r="A91" s="9" t="s">
        <v>543</v>
      </c>
      <c r="B91" s="9" t="s">
        <v>547</v>
      </c>
      <c r="C91" s="39" t="s">
        <v>431</v>
      </c>
      <c r="D91" s="17"/>
      <c r="E91" s="31" t="s">
        <v>384</v>
      </c>
      <c r="F91" s="105">
        <f>F95+F92</f>
        <v>5</v>
      </c>
      <c r="G91" s="105">
        <f>G95+G92</f>
        <v>5</v>
      </c>
      <c r="H91" s="105">
        <f>H95+H92</f>
        <v>5</v>
      </c>
    </row>
    <row r="92" spans="1:8" ht="0.75" customHeight="1" hidden="1">
      <c r="A92" s="9" t="s">
        <v>543</v>
      </c>
      <c r="B92" s="9" t="s">
        <v>547</v>
      </c>
      <c r="C92" s="39" t="s">
        <v>342</v>
      </c>
      <c r="D92" s="17"/>
      <c r="E92" s="31" t="s">
        <v>343</v>
      </c>
      <c r="F92" s="105">
        <f aca="true" t="shared" si="13" ref="F92:H93">F93</f>
        <v>0</v>
      </c>
      <c r="G92" s="105">
        <f t="shared" si="13"/>
        <v>0</v>
      </c>
      <c r="H92" s="105">
        <f t="shared" si="13"/>
        <v>0</v>
      </c>
    </row>
    <row r="93" spans="1:8" ht="12.75" hidden="1">
      <c r="A93" s="9" t="s">
        <v>543</v>
      </c>
      <c r="B93" s="9" t="s">
        <v>547</v>
      </c>
      <c r="C93" s="39" t="s">
        <v>344</v>
      </c>
      <c r="D93" s="17"/>
      <c r="E93" s="32" t="s">
        <v>406</v>
      </c>
      <c r="F93" s="105">
        <f t="shared" si="13"/>
        <v>0</v>
      </c>
      <c r="G93" s="105">
        <f t="shared" si="13"/>
        <v>0</v>
      </c>
      <c r="H93" s="105">
        <f t="shared" si="13"/>
        <v>0</v>
      </c>
    </row>
    <row r="94" spans="1:8" ht="22.5" hidden="1">
      <c r="A94" s="9" t="s">
        <v>543</v>
      </c>
      <c r="B94" s="9" t="s">
        <v>547</v>
      </c>
      <c r="C94" s="39" t="s">
        <v>344</v>
      </c>
      <c r="D94" s="9" t="s">
        <v>106</v>
      </c>
      <c r="E94" s="32" t="s">
        <v>107</v>
      </c>
      <c r="F94" s="105"/>
      <c r="G94" s="105"/>
      <c r="H94" s="105"/>
    </row>
    <row r="95" spans="1:8" ht="12.75">
      <c r="A95" s="9" t="s">
        <v>543</v>
      </c>
      <c r="B95" s="9" t="s">
        <v>547</v>
      </c>
      <c r="C95" s="39" t="s">
        <v>432</v>
      </c>
      <c r="D95" s="9"/>
      <c r="E95" s="32" t="s">
        <v>257</v>
      </c>
      <c r="F95" s="105">
        <f>F96</f>
        <v>5</v>
      </c>
      <c r="G95" s="105">
        <f>G96</f>
        <v>5</v>
      </c>
      <c r="H95" s="105">
        <f>H96</f>
        <v>5</v>
      </c>
    </row>
    <row r="96" spans="1:8" ht="21.75" customHeight="1">
      <c r="A96" s="9" t="s">
        <v>543</v>
      </c>
      <c r="B96" s="9" t="s">
        <v>547</v>
      </c>
      <c r="C96" s="39" t="s">
        <v>432</v>
      </c>
      <c r="D96" s="9" t="s">
        <v>106</v>
      </c>
      <c r="E96" s="32" t="s">
        <v>566</v>
      </c>
      <c r="F96" s="108">
        <v>5</v>
      </c>
      <c r="G96" s="108">
        <v>5</v>
      </c>
      <c r="H96" s="108">
        <v>5</v>
      </c>
    </row>
    <row r="97" spans="1:8" ht="0.75" customHeight="1" hidden="1">
      <c r="A97" s="9" t="s">
        <v>543</v>
      </c>
      <c r="B97" s="9" t="s">
        <v>547</v>
      </c>
      <c r="C97" s="39" t="s">
        <v>345</v>
      </c>
      <c r="D97" s="9"/>
      <c r="E97" s="32" t="s">
        <v>346</v>
      </c>
      <c r="F97" s="108">
        <f>F98</f>
        <v>0</v>
      </c>
      <c r="G97" s="108">
        <f aca="true" t="shared" si="14" ref="G97:H100">G98</f>
        <v>0</v>
      </c>
      <c r="H97" s="108">
        <f t="shared" si="14"/>
        <v>0</v>
      </c>
    </row>
    <row r="98" spans="1:8" ht="12.75" hidden="1">
      <c r="A98" s="9" t="s">
        <v>543</v>
      </c>
      <c r="B98" s="9" t="s">
        <v>547</v>
      </c>
      <c r="C98" s="39" t="s">
        <v>347</v>
      </c>
      <c r="D98" s="9"/>
      <c r="E98" s="31" t="s">
        <v>384</v>
      </c>
      <c r="F98" s="108">
        <f>F99</f>
        <v>0</v>
      </c>
      <c r="G98" s="108">
        <f t="shared" si="14"/>
        <v>0</v>
      </c>
      <c r="H98" s="108">
        <f t="shared" si="14"/>
        <v>0</v>
      </c>
    </row>
    <row r="99" spans="1:8" ht="45" hidden="1">
      <c r="A99" s="9" t="s">
        <v>543</v>
      </c>
      <c r="B99" s="9" t="s">
        <v>547</v>
      </c>
      <c r="C99" s="39" t="s">
        <v>348</v>
      </c>
      <c r="D99" s="9"/>
      <c r="E99" s="32" t="s">
        <v>350</v>
      </c>
      <c r="F99" s="108">
        <f>F100</f>
        <v>0</v>
      </c>
      <c r="G99" s="108">
        <f t="shared" si="14"/>
        <v>0</v>
      </c>
      <c r="H99" s="108">
        <f t="shared" si="14"/>
        <v>0</v>
      </c>
    </row>
    <row r="100" spans="1:8" ht="12.75" hidden="1">
      <c r="A100" s="9" t="s">
        <v>543</v>
      </c>
      <c r="B100" s="9" t="s">
        <v>547</v>
      </c>
      <c r="C100" s="39" t="s">
        <v>349</v>
      </c>
      <c r="D100" s="9"/>
      <c r="E100" s="32" t="s">
        <v>406</v>
      </c>
      <c r="F100" s="108">
        <f>F101</f>
        <v>0</v>
      </c>
      <c r="G100" s="108">
        <f t="shared" si="14"/>
        <v>0</v>
      </c>
      <c r="H100" s="108">
        <f t="shared" si="14"/>
        <v>0</v>
      </c>
    </row>
    <row r="101" spans="1:8" ht="0.75" customHeight="1" hidden="1">
      <c r="A101" s="9" t="s">
        <v>543</v>
      </c>
      <c r="B101" s="9" t="s">
        <v>547</v>
      </c>
      <c r="C101" s="39" t="s">
        <v>349</v>
      </c>
      <c r="D101" s="9" t="s">
        <v>106</v>
      </c>
      <c r="E101" s="32" t="s">
        <v>107</v>
      </c>
      <c r="F101" s="108"/>
      <c r="G101" s="108"/>
      <c r="H101" s="108"/>
    </row>
    <row r="102" spans="1:8" ht="33.75">
      <c r="A102" s="9" t="s">
        <v>543</v>
      </c>
      <c r="B102" s="9" t="s">
        <v>547</v>
      </c>
      <c r="C102" s="39" t="s">
        <v>433</v>
      </c>
      <c r="D102" s="9"/>
      <c r="E102" s="32" t="s">
        <v>532</v>
      </c>
      <c r="F102" s="105">
        <f>F103</f>
        <v>50</v>
      </c>
      <c r="G102" s="105">
        <f>G103</f>
        <v>50</v>
      </c>
      <c r="H102" s="105">
        <f>H103</f>
        <v>50</v>
      </c>
    </row>
    <row r="103" spans="1:8" ht="22.5">
      <c r="A103" s="17" t="s">
        <v>543</v>
      </c>
      <c r="B103" s="17" t="s">
        <v>547</v>
      </c>
      <c r="C103" s="39" t="s">
        <v>434</v>
      </c>
      <c r="D103" s="9"/>
      <c r="E103" s="32" t="s">
        <v>258</v>
      </c>
      <c r="F103" s="105">
        <f>F105</f>
        <v>50</v>
      </c>
      <c r="G103" s="105">
        <f>G105</f>
        <v>50</v>
      </c>
      <c r="H103" s="105">
        <f>H105</f>
        <v>50</v>
      </c>
    </row>
    <row r="104" spans="1:8" ht="12.75">
      <c r="A104" s="17" t="s">
        <v>543</v>
      </c>
      <c r="B104" s="17" t="s">
        <v>547</v>
      </c>
      <c r="C104" s="39" t="s">
        <v>435</v>
      </c>
      <c r="D104" s="9"/>
      <c r="E104" s="31" t="s">
        <v>384</v>
      </c>
      <c r="F104" s="105">
        <f aca="true" t="shared" si="15" ref="F104:H105">F105</f>
        <v>50</v>
      </c>
      <c r="G104" s="105">
        <f t="shared" si="15"/>
        <v>50</v>
      </c>
      <c r="H104" s="105">
        <f t="shared" si="15"/>
        <v>50</v>
      </c>
    </row>
    <row r="105" spans="1:8" ht="22.5">
      <c r="A105" s="17" t="s">
        <v>543</v>
      </c>
      <c r="B105" s="17" t="s">
        <v>547</v>
      </c>
      <c r="C105" s="39" t="s">
        <v>436</v>
      </c>
      <c r="D105" s="9"/>
      <c r="E105" s="32" t="s">
        <v>259</v>
      </c>
      <c r="F105" s="105">
        <f t="shared" si="15"/>
        <v>50</v>
      </c>
      <c r="G105" s="105">
        <f t="shared" si="15"/>
        <v>50</v>
      </c>
      <c r="H105" s="105">
        <f t="shared" si="15"/>
        <v>50</v>
      </c>
    </row>
    <row r="106" spans="1:8" ht="22.5">
      <c r="A106" s="17" t="s">
        <v>543</v>
      </c>
      <c r="B106" s="17" t="s">
        <v>547</v>
      </c>
      <c r="C106" s="39" t="s">
        <v>436</v>
      </c>
      <c r="D106" s="9" t="s">
        <v>106</v>
      </c>
      <c r="E106" s="32" t="s">
        <v>566</v>
      </c>
      <c r="F106" s="108">
        <v>50</v>
      </c>
      <c r="G106" s="108">
        <v>50</v>
      </c>
      <c r="H106" s="108">
        <v>50</v>
      </c>
    </row>
    <row r="107" spans="1:8" s="5" customFormat="1" ht="12.75">
      <c r="A107" s="16" t="s">
        <v>543</v>
      </c>
      <c r="B107" s="16" t="s">
        <v>548</v>
      </c>
      <c r="C107" s="37"/>
      <c r="D107" s="16"/>
      <c r="E107" s="30" t="s">
        <v>7</v>
      </c>
      <c r="F107" s="103">
        <f>F108</f>
        <v>18866.8</v>
      </c>
      <c r="G107" s="103">
        <f>G108</f>
        <v>20021.9</v>
      </c>
      <c r="H107" s="103">
        <f>H108</f>
        <v>21083.9</v>
      </c>
    </row>
    <row r="108" spans="1:8" ht="12.75">
      <c r="A108" s="16" t="s">
        <v>543</v>
      </c>
      <c r="B108" s="16" t="s">
        <v>86</v>
      </c>
      <c r="C108" s="37"/>
      <c r="D108" s="16"/>
      <c r="E108" s="33" t="s">
        <v>87</v>
      </c>
      <c r="F108" s="118">
        <f aca="true" t="shared" si="16" ref="F108:H113">F109</f>
        <v>18866.8</v>
      </c>
      <c r="G108" s="118">
        <f t="shared" si="16"/>
        <v>20021.9</v>
      </c>
      <c r="H108" s="118">
        <f t="shared" si="16"/>
        <v>21083.9</v>
      </c>
    </row>
    <row r="109" spans="1:8" ht="22.5">
      <c r="A109" s="9" t="s">
        <v>543</v>
      </c>
      <c r="B109" s="9" t="s">
        <v>86</v>
      </c>
      <c r="C109" s="39" t="s">
        <v>437</v>
      </c>
      <c r="D109" s="9"/>
      <c r="E109" s="31" t="s">
        <v>787</v>
      </c>
      <c r="F109" s="108">
        <f t="shared" si="16"/>
        <v>18866.8</v>
      </c>
      <c r="G109" s="108">
        <f t="shared" si="16"/>
        <v>20021.9</v>
      </c>
      <c r="H109" s="108">
        <f t="shared" si="16"/>
        <v>21083.9</v>
      </c>
    </row>
    <row r="110" spans="1:8" ht="33.75">
      <c r="A110" s="9" t="s">
        <v>543</v>
      </c>
      <c r="B110" s="9" t="s">
        <v>86</v>
      </c>
      <c r="C110" s="39" t="s">
        <v>444</v>
      </c>
      <c r="D110" s="9"/>
      <c r="E110" s="43" t="s">
        <v>526</v>
      </c>
      <c r="F110" s="108">
        <f t="shared" si="16"/>
        <v>18866.8</v>
      </c>
      <c r="G110" s="108">
        <f t="shared" si="16"/>
        <v>20021.9</v>
      </c>
      <c r="H110" s="108">
        <f t="shared" si="16"/>
        <v>21083.9</v>
      </c>
    </row>
    <row r="111" spans="1:8" ht="12.75">
      <c r="A111" s="9" t="s">
        <v>543</v>
      </c>
      <c r="B111" s="9" t="s">
        <v>86</v>
      </c>
      <c r="C111" s="39" t="s">
        <v>445</v>
      </c>
      <c r="D111" s="9"/>
      <c r="E111" s="31" t="s">
        <v>331</v>
      </c>
      <c r="F111" s="108">
        <f>F112+F117+F115</f>
        <v>18866.8</v>
      </c>
      <c r="G111" s="108">
        <f>G112+G117+G115</f>
        <v>20021.9</v>
      </c>
      <c r="H111" s="108">
        <f>H112+H117+H115</f>
        <v>21083.9</v>
      </c>
    </row>
    <row r="112" spans="1:8" ht="12.75">
      <c r="A112" s="9" t="s">
        <v>543</v>
      </c>
      <c r="B112" s="9" t="s">
        <v>86</v>
      </c>
      <c r="C112" s="39" t="s">
        <v>446</v>
      </c>
      <c r="D112" s="9"/>
      <c r="E112" s="31" t="s">
        <v>384</v>
      </c>
      <c r="F112" s="108">
        <f t="shared" si="16"/>
        <v>1290.1</v>
      </c>
      <c r="G112" s="108">
        <f t="shared" si="16"/>
        <v>1481.4</v>
      </c>
      <c r="H112" s="108">
        <f t="shared" si="16"/>
        <v>1595.6</v>
      </c>
    </row>
    <row r="113" spans="1:8" ht="33.75">
      <c r="A113" s="9" t="s">
        <v>543</v>
      </c>
      <c r="B113" s="9" t="s">
        <v>86</v>
      </c>
      <c r="C113" s="39" t="s">
        <v>447</v>
      </c>
      <c r="D113" s="9"/>
      <c r="E113" s="31" t="s">
        <v>528</v>
      </c>
      <c r="F113" s="108">
        <f>F114</f>
        <v>1290.1</v>
      </c>
      <c r="G113" s="108">
        <f t="shared" si="16"/>
        <v>1481.4</v>
      </c>
      <c r="H113" s="108">
        <f t="shared" si="16"/>
        <v>1595.6</v>
      </c>
    </row>
    <row r="114" spans="1:8" ht="22.5">
      <c r="A114" s="9" t="s">
        <v>543</v>
      </c>
      <c r="B114" s="9" t="s">
        <v>86</v>
      </c>
      <c r="C114" s="39" t="s">
        <v>447</v>
      </c>
      <c r="D114" s="9" t="s">
        <v>106</v>
      </c>
      <c r="E114" s="32" t="s">
        <v>566</v>
      </c>
      <c r="F114" s="108">
        <v>1290.1</v>
      </c>
      <c r="G114" s="108">
        <v>1481.4</v>
      </c>
      <c r="H114" s="108">
        <v>1595.6</v>
      </c>
    </row>
    <row r="115" spans="1:8" ht="45">
      <c r="A115" s="9" t="s">
        <v>543</v>
      </c>
      <c r="B115" s="9" t="s">
        <v>86</v>
      </c>
      <c r="C115" s="39" t="s">
        <v>561</v>
      </c>
      <c r="D115" s="9"/>
      <c r="E115" s="31" t="s">
        <v>39</v>
      </c>
      <c r="F115" s="108">
        <f>F116</f>
        <v>4019.4</v>
      </c>
      <c r="G115" s="108">
        <f>G116</f>
        <v>4413.8</v>
      </c>
      <c r="H115" s="108">
        <f>H116</f>
        <v>4754.2</v>
      </c>
    </row>
    <row r="116" spans="1:8" ht="22.5">
      <c r="A116" s="9" t="s">
        <v>543</v>
      </c>
      <c r="B116" s="9" t="s">
        <v>86</v>
      </c>
      <c r="C116" s="39" t="s">
        <v>561</v>
      </c>
      <c r="D116" s="9" t="s">
        <v>106</v>
      </c>
      <c r="E116" s="32" t="s">
        <v>566</v>
      </c>
      <c r="F116" s="108">
        <v>4019.4</v>
      </c>
      <c r="G116" s="108">
        <v>4413.8</v>
      </c>
      <c r="H116" s="108">
        <v>4754.2</v>
      </c>
    </row>
    <row r="117" spans="1:8" ht="25.5" customHeight="1">
      <c r="A117" s="9" t="s">
        <v>543</v>
      </c>
      <c r="B117" s="9" t="s">
        <v>86</v>
      </c>
      <c r="C117" s="39" t="s">
        <v>448</v>
      </c>
      <c r="D117" s="9"/>
      <c r="E117" s="31" t="s">
        <v>395</v>
      </c>
      <c r="F117" s="108">
        <f aca="true" t="shared" si="17" ref="F117:H118">F118</f>
        <v>13557.3</v>
      </c>
      <c r="G117" s="108">
        <f t="shared" si="17"/>
        <v>14126.7</v>
      </c>
      <c r="H117" s="108">
        <f t="shared" si="17"/>
        <v>14734.1</v>
      </c>
    </row>
    <row r="118" spans="1:8" s="8" customFormat="1" ht="25.5" customHeight="1">
      <c r="A118" s="9" t="s">
        <v>543</v>
      </c>
      <c r="B118" s="9" t="s">
        <v>86</v>
      </c>
      <c r="C118" s="39" t="s">
        <v>138</v>
      </c>
      <c r="D118" s="9"/>
      <c r="E118" s="31" t="s">
        <v>139</v>
      </c>
      <c r="F118" s="108">
        <f t="shared" si="17"/>
        <v>13557.3</v>
      </c>
      <c r="G118" s="108">
        <f t="shared" si="17"/>
        <v>14126.7</v>
      </c>
      <c r="H118" s="108">
        <f t="shared" si="17"/>
        <v>14734.1</v>
      </c>
    </row>
    <row r="119" spans="1:8" ht="22.5">
      <c r="A119" s="9" t="s">
        <v>543</v>
      </c>
      <c r="B119" s="9" t="s">
        <v>86</v>
      </c>
      <c r="C119" s="39" t="s">
        <v>138</v>
      </c>
      <c r="D119" s="9" t="s">
        <v>106</v>
      </c>
      <c r="E119" s="32" t="s">
        <v>566</v>
      </c>
      <c r="F119" s="108">
        <v>13557.3</v>
      </c>
      <c r="G119" s="108">
        <v>14126.7</v>
      </c>
      <c r="H119" s="108">
        <v>14734.1</v>
      </c>
    </row>
    <row r="120" spans="1:8" ht="12.75">
      <c r="A120" s="16" t="s">
        <v>543</v>
      </c>
      <c r="B120" s="16" t="s">
        <v>767</v>
      </c>
      <c r="C120" s="37"/>
      <c r="D120" s="16"/>
      <c r="E120" s="33" t="s">
        <v>768</v>
      </c>
      <c r="F120" s="108">
        <f>F121</f>
        <v>132</v>
      </c>
      <c r="G120" s="108">
        <f aca="true" t="shared" si="18" ref="G120:H126">G121</f>
        <v>0</v>
      </c>
      <c r="H120" s="108">
        <f t="shared" si="18"/>
        <v>0</v>
      </c>
    </row>
    <row r="121" spans="1:8" ht="12.75">
      <c r="A121" s="16" t="s">
        <v>543</v>
      </c>
      <c r="B121" s="16" t="s">
        <v>769</v>
      </c>
      <c r="C121" s="37"/>
      <c r="D121" s="16"/>
      <c r="E121" s="33" t="s">
        <v>770</v>
      </c>
      <c r="F121" s="108">
        <f>F122</f>
        <v>132</v>
      </c>
      <c r="G121" s="108">
        <f t="shared" si="18"/>
        <v>0</v>
      </c>
      <c r="H121" s="108">
        <f t="shared" si="18"/>
        <v>0</v>
      </c>
    </row>
    <row r="122" spans="1:8" ht="22.5">
      <c r="A122" s="9" t="s">
        <v>543</v>
      </c>
      <c r="B122" s="9" t="s">
        <v>769</v>
      </c>
      <c r="C122" s="39" t="s">
        <v>822</v>
      </c>
      <c r="D122" s="9"/>
      <c r="E122" s="31" t="s">
        <v>823</v>
      </c>
      <c r="F122" s="108">
        <f>F123</f>
        <v>132</v>
      </c>
      <c r="G122" s="108">
        <f t="shared" si="18"/>
        <v>0</v>
      </c>
      <c r="H122" s="108">
        <f t="shared" si="18"/>
        <v>0</v>
      </c>
    </row>
    <row r="123" spans="1:8" ht="33.75">
      <c r="A123" s="9" t="s">
        <v>543</v>
      </c>
      <c r="B123" s="9" t="s">
        <v>769</v>
      </c>
      <c r="C123" s="39" t="s">
        <v>824</v>
      </c>
      <c r="D123" s="9"/>
      <c r="E123" s="43" t="s">
        <v>825</v>
      </c>
      <c r="F123" s="108">
        <f>F124+F128</f>
        <v>132</v>
      </c>
      <c r="G123" s="108">
        <f>G124+G128</f>
        <v>0</v>
      </c>
      <c r="H123" s="108">
        <f>H124+H128</f>
        <v>0</v>
      </c>
    </row>
    <row r="124" spans="1:8" ht="22.5">
      <c r="A124" s="9" t="s">
        <v>543</v>
      </c>
      <c r="B124" s="9" t="s">
        <v>769</v>
      </c>
      <c r="C124" s="39" t="s">
        <v>826</v>
      </c>
      <c r="D124" s="9"/>
      <c r="E124" s="31" t="s">
        <v>827</v>
      </c>
      <c r="F124" s="108">
        <f>F125</f>
        <v>32</v>
      </c>
      <c r="G124" s="108">
        <f t="shared" si="18"/>
        <v>0</v>
      </c>
      <c r="H124" s="108">
        <f t="shared" si="18"/>
        <v>0</v>
      </c>
    </row>
    <row r="125" spans="1:8" ht="12.75">
      <c r="A125" s="9" t="s">
        <v>543</v>
      </c>
      <c r="B125" s="9" t="s">
        <v>769</v>
      </c>
      <c r="C125" s="39" t="s">
        <v>828</v>
      </c>
      <c r="D125" s="9"/>
      <c r="E125" s="31" t="s">
        <v>384</v>
      </c>
      <c r="F125" s="108">
        <f>F126</f>
        <v>32</v>
      </c>
      <c r="G125" s="108">
        <f t="shared" si="18"/>
        <v>0</v>
      </c>
      <c r="H125" s="108">
        <f t="shared" si="18"/>
        <v>0</v>
      </c>
    </row>
    <row r="126" spans="1:8" ht="22.5">
      <c r="A126" s="9" t="s">
        <v>543</v>
      </c>
      <c r="B126" s="9" t="s">
        <v>769</v>
      </c>
      <c r="C126" s="39" t="s">
        <v>829</v>
      </c>
      <c r="D126" s="9"/>
      <c r="E126" s="31" t="s">
        <v>830</v>
      </c>
      <c r="F126" s="108">
        <f>F127</f>
        <v>32</v>
      </c>
      <c r="G126" s="108">
        <f t="shared" si="18"/>
        <v>0</v>
      </c>
      <c r="H126" s="108">
        <f t="shared" si="18"/>
        <v>0</v>
      </c>
    </row>
    <row r="127" spans="1:9" ht="22.5">
      <c r="A127" s="9" t="s">
        <v>543</v>
      </c>
      <c r="B127" s="9" t="s">
        <v>769</v>
      </c>
      <c r="C127" s="39" t="s">
        <v>829</v>
      </c>
      <c r="D127" s="9" t="s">
        <v>106</v>
      </c>
      <c r="E127" s="32" t="s">
        <v>566</v>
      </c>
      <c r="F127" s="108">
        <v>32</v>
      </c>
      <c r="G127" s="108">
        <v>0</v>
      </c>
      <c r="H127" s="108">
        <v>0</v>
      </c>
      <c r="I127">
        <v>32</v>
      </c>
    </row>
    <row r="128" spans="1:8" ht="12.75">
      <c r="A128" s="9" t="s">
        <v>543</v>
      </c>
      <c r="B128" s="9" t="s">
        <v>769</v>
      </c>
      <c r="C128" s="39" t="s">
        <v>831</v>
      </c>
      <c r="D128" s="9"/>
      <c r="E128" s="31" t="s">
        <v>832</v>
      </c>
      <c r="F128" s="108">
        <f>F129</f>
        <v>100</v>
      </c>
      <c r="G128" s="108">
        <f aca="true" t="shared" si="19" ref="G128:H130">G129</f>
        <v>0</v>
      </c>
      <c r="H128" s="108">
        <f t="shared" si="19"/>
        <v>0</v>
      </c>
    </row>
    <row r="129" spans="1:8" ht="12.75">
      <c r="A129" s="9" t="s">
        <v>543</v>
      </c>
      <c r="B129" s="9" t="s">
        <v>769</v>
      </c>
      <c r="C129" s="39" t="s">
        <v>833</v>
      </c>
      <c r="D129" s="9"/>
      <c r="E129" s="31" t="s">
        <v>384</v>
      </c>
      <c r="F129" s="108">
        <f>F130</f>
        <v>100</v>
      </c>
      <c r="G129" s="108">
        <f t="shared" si="19"/>
        <v>0</v>
      </c>
      <c r="H129" s="108">
        <f t="shared" si="19"/>
        <v>0</v>
      </c>
    </row>
    <row r="130" spans="1:8" ht="22.5">
      <c r="A130" s="9" t="s">
        <v>543</v>
      </c>
      <c r="B130" s="9" t="s">
        <v>769</v>
      </c>
      <c r="C130" s="39" t="s">
        <v>834</v>
      </c>
      <c r="D130" s="9"/>
      <c r="E130" s="31" t="s">
        <v>835</v>
      </c>
      <c r="F130" s="108">
        <f>F131</f>
        <v>100</v>
      </c>
      <c r="G130" s="108">
        <f t="shared" si="19"/>
        <v>0</v>
      </c>
      <c r="H130" s="108">
        <f t="shared" si="19"/>
        <v>0</v>
      </c>
    </row>
    <row r="131" spans="1:9" ht="12.75">
      <c r="A131" s="9" t="s">
        <v>543</v>
      </c>
      <c r="B131" s="9" t="s">
        <v>769</v>
      </c>
      <c r="C131" s="39" t="s">
        <v>834</v>
      </c>
      <c r="D131" s="9" t="s">
        <v>150</v>
      </c>
      <c r="E131" s="31" t="s">
        <v>151</v>
      </c>
      <c r="F131" s="108">
        <v>100</v>
      </c>
      <c r="G131" s="108">
        <v>0</v>
      </c>
      <c r="H131" s="108">
        <v>0</v>
      </c>
      <c r="I131">
        <v>100</v>
      </c>
    </row>
    <row r="132" spans="1:8" s="5" customFormat="1" ht="12.75">
      <c r="A132" s="16" t="s">
        <v>543</v>
      </c>
      <c r="B132" s="16" t="s">
        <v>11</v>
      </c>
      <c r="C132" s="37"/>
      <c r="D132" s="16"/>
      <c r="E132" s="33" t="s">
        <v>12</v>
      </c>
      <c r="F132" s="118">
        <f>F148+F133</f>
        <v>43340.7</v>
      </c>
      <c r="G132" s="118">
        <f>G148+G133</f>
        <v>70</v>
      </c>
      <c r="H132" s="118">
        <f>H148+H133</f>
        <v>70</v>
      </c>
    </row>
    <row r="133" spans="1:8" s="5" customFormat="1" ht="12.75">
      <c r="A133" s="16" t="s">
        <v>543</v>
      </c>
      <c r="B133" s="16" t="s">
        <v>60</v>
      </c>
      <c r="C133" s="37"/>
      <c r="D133" s="16"/>
      <c r="E133" s="30" t="s">
        <v>61</v>
      </c>
      <c r="F133" s="118">
        <f aca="true" t="shared" si="20" ref="F133:F138">F134</f>
        <v>43270.7</v>
      </c>
      <c r="G133" s="118">
        <f aca="true" t="shared" si="21" ref="G133:H138">G134</f>
        <v>0</v>
      </c>
      <c r="H133" s="118">
        <f t="shared" si="21"/>
        <v>0</v>
      </c>
    </row>
    <row r="134" spans="1:8" s="5" customFormat="1" ht="33.75">
      <c r="A134" s="9" t="s">
        <v>543</v>
      </c>
      <c r="B134" s="9" t="s">
        <v>60</v>
      </c>
      <c r="C134" s="39" t="s">
        <v>248</v>
      </c>
      <c r="D134" s="35"/>
      <c r="E134" s="34" t="s">
        <v>49</v>
      </c>
      <c r="F134" s="108">
        <f t="shared" si="20"/>
        <v>43270.7</v>
      </c>
      <c r="G134" s="108">
        <f t="shared" si="21"/>
        <v>0</v>
      </c>
      <c r="H134" s="108">
        <f t="shared" si="21"/>
        <v>0</v>
      </c>
    </row>
    <row r="135" spans="1:8" s="5" customFormat="1" ht="12.75">
      <c r="A135" s="9" t="s">
        <v>543</v>
      </c>
      <c r="B135" s="9" t="s">
        <v>60</v>
      </c>
      <c r="C135" s="39" t="s">
        <v>249</v>
      </c>
      <c r="D135" s="35"/>
      <c r="E135" s="45" t="s">
        <v>187</v>
      </c>
      <c r="F135" s="108">
        <f>F136+F144</f>
        <v>43270.7</v>
      </c>
      <c r="G135" s="108">
        <f>G136+G144</f>
        <v>0</v>
      </c>
      <c r="H135" s="108">
        <f>H136+H144</f>
        <v>0</v>
      </c>
    </row>
    <row r="136" spans="1:8" s="5" customFormat="1" ht="12.75">
      <c r="A136" s="9" t="s">
        <v>543</v>
      </c>
      <c r="B136" s="9" t="s">
        <v>60</v>
      </c>
      <c r="C136" s="39" t="s">
        <v>811</v>
      </c>
      <c r="D136" s="35"/>
      <c r="E136" s="34" t="s">
        <v>812</v>
      </c>
      <c r="F136" s="108">
        <f>F137+F140+F142</f>
        <v>42920.7</v>
      </c>
      <c r="G136" s="108">
        <f>G137+G140+G142</f>
        <v>0</v>
      </c>
      <c r="H136" s="108">
        <f>H137+H140+H142</f>
        <v>0</v>
      </c>
    </row>
    <row r="137" spans="1:8" s="5" customFormat="1" ht="33.75">
      <c r="A137" s="9" t="s">
        <v>543</v>
      </c>
      <c r="B137" s="9" t="s">
        <v>60</v>
      </c>
      <c r="C137" s="39" t="s">
        <v>813</v>
      </c>
      <c r="D137" s="35"/>
      <c r="E137" s="31" t="s">
        <v>814</v>
      </c>
      <c r="F137" s="108">
        <f t="shared" si="20"/>
        <v>12659.8</v>
      </c>
      <c r="G137" s="108">
        <f t="shared" si="21"/>
        <v>0</v>
      </c>
      <c r="H137" s="108">
        <f t="shared" si="21"/>
        <v>0</v>
      </c>
    </row>
    <row r="138" spans="1:8" s="5" customFormat="1" ht="45">
      <c r="A138" s="9" t="s">
        <v>543</v>
      </c>
      <c r="B138" s="9" t="s">
        <v>60</v>
      </c>
      <c r="C138" s="39" t="s">
        <v>815</v>
      </c>
      <c r="D138" s="35"/>
      <c r="E138" s="31" t="s">
        <v>816</v>
      </c>
      <c r="F138" s="108">
        <f t="shared" si="20"/>
        <v>12659.8</v>
      </c>
      <c r="G138" s="108">
        <f t="shared" si="21"/>
        <v>0</v>
      </c>
      <c r="H138" s="108">
        <f t="shared" si="21"/>
        <v>0</v>
      </c>
    </row>
    <row r="139" spans="1:9" s="5" customFormat="1" ht="22.5">
      <c r="A139" s="9" t="s">
        <v>543</v>
      </c>
      <c r="B139" s="9" t="s">
        <v>60</v>
      </c>
      <c r="C139" s="39" t="s">
        <v>815</v>
      </c>
      <c r="D139" s="35">
        <v>414</v>
      </c>
      <c r="E139" s="32" t="s">
        <v>805</v>
      </c>
      <c r="F139" s="108">
        <f>7653+12254.6-7247.8</f>
        <v>12659.8</v>
      </c>
      <c r="G139" s="108">
        <v>0</v>
      </c>
      <c r="H139" s="108">
        <v>0</v>
      </c>
      <c r="I139" s="5">
        <f>12254.6-7247.8</f>
        <v>5006.8</v>
      </c>
    </row>
    <row r="140" spans="1:8" s="5" customFormat="1" ht="22.5">
      <c r="A140" s="9" t="s">
        <v>543</v>
      </c>
      <c r="B140" s="9" t="s">
        <v>60</v>
      </c>
      <c r="C140" s="39" t="s">
        <v>842</v>
      </c>
      <c r="D140" s="35"/>
      <c r="E140" s="31" t="s">
        <v>820</v>
      </c>
      <c r="F140" s="108">
        <f>F141</f>
        <v>22522.1</v>
      </c>
      <c r="G140" s="108">
        <f>G141</f>
        <v>0</v>
      </c>
      <c r="H140" s="108">
        <f>H141</f>
        <v>0</v>
      </c>
    </row>
    <row r="141" spans="1:9" s="5" customFormat="1" ht="22.5">
      <c r="A141" s="9" t="s">
        <v>543</v>
      </c>
      <c r="B141" s="9" t="s">
        <v>60</v>
      </c>
      <c r="C141" s="39" t="s">
        <v>842</v>
      </c>
      <c r="D141" s="35">
        <v>414</v>
      </c>
      <c r="E141" s="32" t="s">
        <v>805</v>
      </c>
      <c r="F141" s="108">
        <v>22522.1</v>
      </c>
      <c r="G141" s="108">
        <v>0</v>
      </c>
      <c r="H141" s="108">
        <v>0</v>
      </c>
      <c r="I141" s="5">
        <v>22522.1</v>
      </c>
    </row>
    <row r="142" spans="1:8" s="5" customFormat="1" ht="22.5">
      <c r="A142" s="9" t="s">
        <v>543</v>
      </c>
      <c r="B142" s="9" t="s">
        <v>60</v>
      </c>
      <c r="C142" s="39" t="s">
        <v>843</v>
      </c>
      <c r="D142" s="35"/>
      <c r="E142" s="31" t="s">
        <v>821</v>
      </c>
      <c r="F142" s="108">
        <f>F143</f>
        <v>7738.8</v>
      </c>
      <c r="G142" s="108">
        <f>G143</f>
        <v>0</v>
      </c>
      <c r="H142" s="108">
        <f>H143</f>
        <v>0</v>
      </c>
    </row>
    <row r="143" spans="1:9" s="5" customFormat="1" ht="22.5">
      <c r="A143" s="9" t="s">
        <v>543</v>
      </c>
      <c r="B143" s="9" t="s">
        <v>60</v>
      </c>
      <c r="C143" s="39" t="s">
        <v>843</v>
      </c>
      <c r="D143" s="35">
        <v>414</v>
      </c>
      <c r="E143" s="32" t="s">
        <v>805</v>
      </c>
      <c r="F143" s="108">
        <f>7247.8+491</f>
        <v>7738.8</v>
      </c>
      <c r="G143" s="108">
        <v>0</v>
      </c>
      <c r="H143" s="108">
        <v>0</v>
      </c>
      <c r="I143" s="5">
        <f>7247.8+491</f>
        <v>7738.8</v>
      </c>
    </row>
    <row r="144" spans="1:8" s="5" customFormat="1" ht="22.5">
      <c r="A144" s="9" t="s">
        <v>543</v>
      </c>
      <c r="B144" s="9" t="s">
        <v>60</v>
      </c>
      <c r="C144" s="39" t="s">
        <v>250</v>
      </c>
      <c r="D144" s="35"/>
      <c r="E144" s="34" t="s">
        <v>355</v>
      </c>
      <c r="F144" s="108">
        <f>F145</f>
        <v>350</v>
      </c>
      <c r="G144" s="108">
        <f aca="true" t="shared" si="22" ref="G144:H146">G145</f>
        <v>0</v>
      </c>
      <c r="H144" s="108">
        <f t="shared" si="22"/>
        <v>0</v>
      </c>
    </row>
    <row r="145" spans="1:8" s="5" customFormat="1" ht="12.75">
      <c r="A145" s="9" t="s">
        <v>543</v>
      </c>
      <c r="B145" s="9" t="s">
        <v>60</v>
      </c>
      <c r="C145" s="39" t="s">
        <v>251</v>
      </c>
      <c r="D145" s="35"/>
      <c r="E145" s="31" t="s">
        <v>384</v>
      </c>
      <c r="F145" s="108">
        <f>F146</f>
        <v>350</v>
      </c>
      <c r="G145" s="108">
        <f t="shared" si="22"/>
        <v>0</v>
      </c>
      <c r="H145" s="108">
        <f t="shared" si="22"/>
        <v>0</v>
      </c>
    </row>
    <row r="146" spans="1:8" s="5" customFormat="1" ht="33.75">
      <c r="A146" s="9" t="s">
        <v>543</v>
      </c>
      <c r="B146" s="9" t="s">
        <v>60</v>
      </c>
      <c r="C146" s="39" t="s">
        <v>818</v>
      </c>
      <c r="D146" s="35"/>
      <c r="E146" s="31" t="s">
        <v>819</v>
      </c>
      <c r="F146" s="108">
        <f>F147</f>
        <v>350</v>
      </c>
      <c r="G146" s="108">
        <f t="shared" si="22"/>
        <v>0</v>
      </c>
      <c r="H146" s="108">
        <f t="shared" si="22"/>
        <v>0</v>
      </c>
    </row>
    <row r="147" spans="1:9" s="5" customFormat="1" ht="22.5">
      <c r="A147" s="9" t="s">
        <v>543</v>
      </c>
      <c r="B147" s="9" t="s">
        <v>60</v>
      </c>
      <c r="C147" s="39" t="s">
        <v>818</v>
      </c>
      <c r="D147" s="35">
        <v>414</v>
      </c>
      <c r="E147" s="32" t="s">
        <v>805</v>
      </c>
      <c r="F147" s="108">
        <v>350</v>
      </c>
      <c r="G147" s="108">
        <v>0</v>
      </c>
      <c r="H147" s="108">
        <v>0</v>
      </c>
      <c r="I147" s="5">
        <v>350</v>
      </c>
    </row>
    <row r="148" spans="1:9" s="5" customFormat="1" ht="22.5">
      <c r="A148" s="16" t="s">
        <v>543</v>
      </c>
      <c r="B148" s="16" t="s">
        <v>65</v>
      </c>
      <c r="C148" s="37"/>
      <c r="D148" s="16"/>
      <c r="E148" s="33" t="s">
        <v>83</v>
      </c>
      <c r="F148" s="108">
        <f aca="true" t="shared" si="23" ref="F148:H153">F149</f>
        <v>70</v>
      </c>
      <c r="G148" s="108">
        <f t="shared" si="23"/>
        <v>70</v>
      </c>
      <c r="H148" s="108">
        <f t="shared" si="23"/>
        <v>70</v>
      </c>
      <c r="I148" s="71"/>
    </row>
    <row r="149" spans="1:9" s="5" customFormat="1" ht="22.5">
      <c r="A149" s="9" t="s">
        <v>543</v>
      </c>
      <c r="B149" s="9" t="s">
        <v>65</v>
      </c>
      <c r="C149" s="39" t="s">
        <v>385</v>
      </c>
      <c r="D149" s="9"/>
      <c r="E149" s="32" t="s">
        <v>41</v>
      </c>
      <c r="F149" s="108">
        <f t="shared" si="23"/>
        <v>70</v>
      </c>
      <c r="G149" s="108">
        <f t="shared" si="23"/>
        <v>70</v>
      </c>
      <c r="H149" s="108">
        <f t="shared" si="23"/>
        <v>70</v>
      </c>
      <c r="I149" s="71"/>
    </row>
    <row r="150" spans="1:9" s="5" customFormat="1" ht="33.75" customHeight="1">
      <c r="A150" s="9" t="s">
        <v>543</v>
      </c>
      <c r="B150" s="9" t="s">
        <v>65</v>
      </c>
      <c r="C150" s="39" t="s">
        <v>403</v>
      </c>
      <c r="D150" s="9"/>
      <c r="E150" s="44" t="s">
        <v>51</v>
      </c>
      <c r="F150" s="108">
        <f t="shared" si="23"/>
        <v>70</v>
      </c>
      <c r="G150" s="108">
        <f t="shared" si="23"/>
        <v>70</v>
      </c>
      <c r="H150" s="108">
        <f t="shared" si="23"/>
        <v>70</v>
      </c>
      <c r="I150" s="71"/>
    </row>
    <row r="151" spans="1:9" s="5" customFormat="1" ht="22.5">
      <c r="A151" s="9" t="s">
        <v>543</v>
      </c>
      <c r="B151" s="9" t="s">
        <v>65</v>
      </c>
      <c r="C151" s="39" t="s">
        <v>449</v>
      </c>
      <c r="D151" s="9"/>
      <c r="E151" s="32" t="s">
        <v>505</v>
      </c>
      <c r="F151" s="108">
        <f t="shared" si="23"/>
        <v>70</v>
      </c>
      <c r="G151" s="108">
        <f t="shared" si="23"/>
        <v>70</v>
      </c>
      <c r="H151" s="108">
        <f t="shared" si="23"/>
        <v>70</v>
      </c>
      <c r="I151" s="71"/>
    </row>
    <row r="152" spans="1:9" s="5" customFormat="1" ht="12.75">
      <c r="A152" s="9" t="s">
        <v>543</v>
      </c>
      <c r="B152" s="9" t="s">
        <v>65</v>
      </c>
      <c r="C152" s="39" t="s">
        <v>450</v>
      </c>
      <c r="D152" s="9"/>
      <c r="E152" s="31" t="s">
        <v>384</v>
      </c>
      <c r="F152" s="108">
        <f t="shared" si="23"/>
        <v>70</v>
      </c>
      <c r="G152" s="108">
        <f t="shared" si="23"/>
        <v>70</v>
      </c>
      <c r="H152" s="108">
        <f t="shared" si="23"/>
        <v>70</v>
      </c>
      <c r="I152" s="71"/>
    </row>
    <row r="153" spans="1:9" s="5" customFormat="1" ht="22.5">
      <c r="A153" s="9" t="s">
        <v>543</v>
      </c>
      <c r="B153" s="9" t="s">
        <v>65</v>
      </c>
      <c r="C153" s="39" t="s">
        <v>451</v>
      </c>
      <c r="D153" s="9"/>
      <c r="E153" s="32" t="s">
        <v>506</v>
      </c>
      <c r="F153" s="108">
        <f>F154</f>
        <v>70</v>
      </c>
      <c r="G153" s="108">
        <f t="shared" si="23"/>
        <v>70</v>
      </c>
      <c r="H153" s="108">
        <f t="shared" si="23"/>
        <v>70</v>
      </c>
      <c r="I153" s="71"/>
    </row>
    <row r="154" spans="1:9" s="5" customFormat="1" ht="22.5">
      <c r="A154" s="9" t="s">
        <v>543</v>
      </c>
      <c r="B154" s="9" t="s">
        <v>65</v>
      </c>
      <c r="C154" s="39" t="s">
        <v>451</v>
      </c>
      <c r="D154" s="9" t="s">
        <v>106</v>
      </c>
      <c r="E154" s="32" t="s">
        <v>566</v>
      </c>
      <c r="F154" s="108">
        <v>70</v>
      </c>
      <c r="G154" s="108">
        <v>70</v>
      </c>
      <c r="H154" s="108">
        <v>70</v>
      </c>
      <c r="I154" s="71"/>
    </row>
    <row r="155" spans="1:8" s="5" customFormat="1" ht="12.75">
      <c r="A155" s="16" t="s">
        <v>543</v>
      </c>
      <c r="B155" s="16" t="s">
        <v>18</v>
      </c>
      <c r="C155" s="37"/>
      <c r="D155" s="16"/>
      <c r="E155" s="30" t="s">
        <v>19</v>
      </c>
      <c r="F155" s="103">
        <f>F156+F163+F184</f>
        <v>9046.5</v>
      </c>
      <c r="G155" s="103">
        <f>G156+G163+G184</f>
        <v>15198.7</v>
      </c>
      <c r="H155" s="103">
        <f>H156+H163+H184</f>
        <v>11787.9</v>
      </c>
    </row>
    <row r="156" spans="1:8" s="5" customFormat="1" ht="12.75">
      <c r="A156" s="16" t="s">
        <v>543</v>
      </c>
      <c r="B156" s="16" t="s">
        <v>20</v>
      </c>
      <c r="C156" s="37"/>
      <c r="D156" s="16"/>
      <c r="E156" s="30" t="s">
        <v>21</v>
      </c>
      <c r="F156" s="103">
        <f aca="true" t="shared" si="24" ref="F156:H161">F157</f>
        <v>960</v>
      </c>
      <c r="G156" s="103">
        <f t="shared" si="24"/>
        <v>960</v>
      </c>
      <c r="H156" s="103">
        <f t="shared" si="24"/>
        <v>904.9</v>
      </c>
    </row>
    <row r="157" spans="1:8" ht="22.5">
      <c r="A157" s="9" t="s">
        <v>543</v>
      </c>
      <c r="B157" s="9" t="s">
        <v>20</v>
      </c>
      <c r="C157" s="39" t="s">
        <v>385</v>
      </c>
      <c r="D157" s="9"/>
      <c r="E157" s="32" t="s">
        <v>41</v>
      </c>
      <c r="F157" s="105">
        <f t="shared" si="24"/>
        <v>960</v>
      </c>
      <c r="G157" s="105">
        <f t="shared" si="24"/>
        <v>960</v>
      </c>
      <c r="H157" s="105">
        <f t="shared" si="24"/>
        <v>904.9</v>
      </c>
    </row>
    <row r="158" spans="1:8" ht="33.75">
      <c r="A158" s="17" t="s">
        <v>543</v>
      </c>
      <c r="B158" s="17" t="s">
        <v>20</v>
      </c>
      <c r="C158" s="39" t="s">
        <v>403</v>
      </c>
      <c r="D158" s="9"/>
      <c r="E158" s="44" t="s">
        <v>51</v>
      </c>
      <c r="F158" s="105">
        <f t="shared" si="24"/>
        <v>960</v>
      </c>
      <c r="G158" s="105">
        <f t="shared" si="24"/>
        <v>960</v>
      </c>
      <c r="H158" s="105">
        <f t="shared" si="24"/>
        <v>904.9</v>
      </c>
    </row>
    <row r="159" spans="1:8" s="8" customFormat="1" ht="33.75">
      <c r="A159" s="17" t="s">
        <v>543</v>
      </c>
      <c r="B159" s="17" t="s">
        <v>20</v>
      </c>
      <c r="C159" s="39" t="s">
        <v>452</v>
      </c>
      <c r="D159" s="17"/>
      <c r="E159" s="31" t="s">
        <v>456</v>
      </c>
      <c r="F159" s="108">
        <f t="shared" si="24"/>
        <v>960</v>
      </c>
      <c r="G159" s="108">
        <f t="shared" si="24"/>
        <v>960</v>
      </c>
      <c r="H159" s="108">
        <f t="shared" si="24"/>
        <v>904.9</v>
      </c>
    </row>
    <row r="160" spans="1:8" ht="12.75">
      <c r="A160" s="17" t="s">
        <v>543</v>
      </c>
      <c r="B160" s="17" t="s">
        <v>20</v>
      </c>
      <c r="C160" s="39" t="s">
        <v>453</v>
      </c>
      <c r="D160" s="17"/>
      <c r="E160" s="31" t="s">
        <v>384</v>
      </c>
      <c r="F160" s="108">
        <f t="shared" si="24"/>
        <v>960</v>
      </c>
      <c r="G160" s="108">
        <f t="shared" si="24"/>
        <v>960</v>
      </c>
      <c r="H160" s="108">
        <f t="shared" si="24"/>
        <v>904.9</v>
      </c>
    </row>
    <row r="161" spans="1:8" ht="22.5">
      <c r="A161" s="17" t="s">
        <v>543</v>
      </c>
      <c r="B161" s="17" t="s">
        <v>20</v>
      </c>
      <c r="C161" s="39" t="s">
        <v>454</v>
      </c>
      <c r="D161" s="17"/>
      <c r="E161" s="31" t="s">
        <v>455</v>
      </c>
      <c r="F161" s="108">
        <f>F162</f>
        <v>960</v>
      </c>
      <c r="G161" s="108">
        <f t="shared" si="24"/>
        <v>960</v>
      </c>
      <c r="H161" s="108">
        <f t="shared" si="24"/>
        <v>904.9</v>
      </c>
    </row>
    <row r="162" spans="1:8" ht="12.75">
      <c r="A162" s="9" t="s">
        <v>543</v>
      </c>
      <c r="B162" s="9" t="s">
        <v>20</v>
      </c>
      <c r="C162" s="39" t="s">
        <v>454</v>
      </c>
      <c r="D162" s="17" t="s">
        <v>181</v>
      </c>
      <c r="E162" s="31" t="s">
        <v>186</v>
      </c>
      <c r="F162" s="108">
        <v>960</v>
      </c>
      <c r="G162" s="108">
        <v>960</v>
      </c>
      <c r="H162" s="108">
        <v>904.9</v>
      </c>
    </row>
    <row r="163" spans="1:8" s="5" customFormat="1" ht="18" customHeight="1">
      <c r="A163" s="16" t="s">
        <v>543</v>
      </c>
      <c r="B163" s="16" t="s">
        <v>22</v>
      </c>
      <c r="C163" s="37"/>
      <c r="D163" s="16"/>
      <c r="E163" s="30" t="s">
        <v>23</v>
      </c>
      <c r="F163" s="103">
        <f>F170+F164+F178</f>
        <v>5290</v>
      </c>
      <c r="G163" s="103">
        <f>G170+G164+G178</f>
        <v>5290</v>
      </c>
      <c r="H163" s="103">
        <f>H170+H164+H178</f>
        <v>5290</v>
      </c>
    </row>
    <row r="164" spans="1:8" s="5" customFormat="1" ht="0.75" customHeight="1" hidden="1">
      <c r="A164" s="9" t="s">
        <v>543</v>
      </c>
      <c r="B164" s="9" t="s">
        <v>22</v>
      </c>
      <c r="C164" s="39" t="s">
        <v>457</v>
      </c>
      <c r="D164" s="9"/>
      <c r="E164" s="31" t="s">
        <v>52</v>
      </c>
      <c r="F164" s="105">
        <f aca="true" t="shared" si="25" ref="F164:H168">F165</f>
        <v>0</v>
      </c>
      <c r="G164" s="105">
        <f t="shared" si="25"/>
        <v>0</v>
      </c>
      <c r="H164" s="105">
        <f t="shared" si="25"/>
        <v>0</v>
      </c>
    </row>
    <row r="165" spans="1:8" s="5" customFormat="1" ht="56.25" hidden="1">
      <c r="A165" s="9" t="s">
        <v>543</v>
      </c>
      <c r="B165" s="9" t="s">
        <v>22</v>
      </c>
      <c r="C165" s="39" t="s">
        <v>458</v>
      </c>
      <c r="D165" s="9"/>
      <c r="E165" s="44" t="s">
        <v>351</v>
      </c>
      <c r="F165" s="105">
        <f t="shared" si="25"/>
        <v>0</v>
      </c>
      <c r="G165" s="105">
        <f t="shared" si="25"/>
        <v>0</v>
      </c>
      <c r="H165" s="105">
        <f t="shared" si="25"/>
        <v>0</v>
      </c>
    </row>
    <row r="166" spans="1:8" s="5" customFormat="1" ht="33.75" hidden="1">
      <c r="A166" s="9" t="s">
        <v>543</v>
      </c>
      <c r="B166" s="9" t="s">
        <v>22</v>
      </c>
      <c r="C166" s="39" t="s">
        <v>459</v>
      </c>
      <c r="D166" s="9"/>
      <c r="E166" s="32" t="s">
        <v>352</v>
      </c>
      <c r="F166" s="105">
        <f t="shared" si="25"/>
        <v>0</v>
      </c>
      <c r="G166" s="105">
        <f t="shared" si="25"/>
        <v>0</v>
      </c>
      <c r="H166" s="105">
        <f t="shared" si="25"/>
        <v>0</v>
      </c>
    </row>
    <row r="167" spans="1:8" s="5" customFormat="1" ht="12.75" hidden="1">
      <c r="A167" s="9" t="s">
        <v>543</v>
      </c>
      <c r="B167" s="9" t="s">
        <v>22</v>
      </c>
      <c r="C167" s="39" t="s">
        <v>460</v>
      </c>
      <c r="D167" s="9"/>
      <c r="E167" s="31" t="s">
        <v>384</v>
      </c>
      <c r="F167" s="105">
        <f t="shared" si="25"/>
        <v>0</v>
      </c>
      <c r="G167" s="105">
        <f t="shared" si="25"/>
        <v>0</v>
      </c>
      <c r="H167" s="105">
        <f t="shared" si="25"/>
        <v>0</v>
      </c>
    </row>
    <row r="168" spans="1:8" s="5" customFormat="1" ht="22.5" hidden="1">
      <c r="A168" s="9" t="s">
        <v>543</v>
      </c>
      <c r="B168" s="9" t="s">
        <v>22</v>
      </c>
      <c r="C168" s="39" t="s">
        <v>461</v>
      </c>
      <c r="D168" s="9"/>
      <c r="E168" s="32" t="s">
        <v>462</v>
      </c>
      <c r="F168" s="105">
        <f>F169</f>
        <v>0</v>
      </c>
      <c r="G168" s="105">
        <f t="shared" si="25"/>
        <v>0</v>
      </c>
      <c r="H168" s="105">
        <f t="shared" si="25"/>
        <v>0</v>
      </c>
    </row>
    <row r="169" spans="1:8" s="5" customFormat="1" ht="12.75" hidden="1">
      <c r="A169" s="9" t="s">
        <v>543</v>
      </c>
      <c r="B169" s="9" t="s">
        <v>22</v>
      </c>
      <c r="C169" s="39" t="s">
        <v>461</v>
      </c>
      <c r="D169" s="9" t="s">
        <v>181</v>
      </c>
      <c r="E169" s="31" t="s">
        <v>186</v>
      </c>
      <c r="F169" s="105"/>
      <c r="G169" s="105"/>
      <c r="H169" s="105"/>
    </row>
    <row r="170" spans="1:8" ht="22.5">
      <c r="A170" s="9" t="s">
        <v>543</v>
      </c>
      <c r="B170" s="9" t="s">
        <v>22</v>
      </c>
      <c r="C170" s="39" t="s">
        <v>463</v>
      </c>
      <c r="D170" s="9"/>
      <c r="E170" s="32" t="s">
        <v>53</v>
      </c>
      <c r="F170" s="108">
        <f aca="true" t="shared" si="26" ref="F170:H174">F171</f>
        <v>250</v>
      </c>
      <c r="G170" s="108">
        <f t="shared" si="26"/>
        <v>250</v>
      </c>
      <c r="H170" s="108">
        <f t="shared" si="26"/>
        <v>250</v>
      </c>
    </row>
    <row r="171" spans="1:8" ht="12.75">
      <c r="A171" s="9" t="s">
        <v>543</v>
      </c>
      <c r="B171" s="9" t="s">
        <v>22</v>
      </c>
      <c r="C171" s="39" t="s">
        <v>464</v>
      </c>
      <c r="D171" s="9"/>
      <c r="E171" s="44" t="s">
        <v>521</v>
      </c>
      <c r="F171" s="108">
        <f t="shared" si="26"/>
        <v>250</v>
      </c>
      <c r="G171" s="108">
        <f t="shared" si="26"/>
        <v>250</v>
      </c>
      <c r="H171" s="108">
        <f t="shared" si="26"/>
        <v>250</v>
      </c>
    </row>
    <row r="172" spans="1:8" ht="12.75">
      <c r="A172" s="9" t="s">
        <v>543</v>
      </c>
      <c r="B172" s="9" t="s">
        <v>22</v>
      </c>
      <c r="C172" s="39" t="s">
        <v>465</v>
      </c>
      <c r="D172" s="9"/>
      <c r="E172" s="31" t="s">
        <v>284</v>
      </c>
      <c r="F172" s="108">
        <f t="shared" si="26"/>
        <v>250</v>
      </c>
      <c r="G172" s="108">
        <f t="shared" si="26"/>
        <v>250</v>
      </c>
      <c r="H172" s="108">
        <f t="shared" si="26"/>
        <v>250</v>
      </c>
    </row>
    <row r="173" spans="1:8" ht="33.75">
      <c r="A173" s="9" t="s">
        <v>543</v>
      </c>
      <c r="B173" s="9" t="s">
        <v>22</v>
      </c>
      <c r="C173" s="39" t="s">
        <v>466</v>
      </c>
      <c r="D173" s="9"/>
      <c r="E173" s="31" t="s">
        <v>467</v>
      </c>
      <c r="F173" s="108">
        <f>F176</f>
        <v>250</v>
      </c>
      <c r="G173" s="108">
        <f>G176</f>
        <v>250</v>
      </c>
      <c r="H173" s="108">
        <f>H176</f>
        <v>250</v>
      </c>
    </row>
    <row r="174" spans="1:8" ht="22.5">
      <c r="A174" s="9" t="s">
        <v>543</v>
      </c>
      <c r="B174" s="9" t="s">
        <v>22</v>
      </c>
      <c r="C174" s="39" t="s">
        <v>418</v>
      </c>
      <c r="D174" s="9"/>
      <c r="E174" s="31" t="s">
        <v>357</v>
      </c>
      <c r="F174" s="108">
        <f>F175</f>
        <v>0</v>
      </c>
      <c r="G174" s="108">
        <f t="shared" si="26"/>
        <v>0</v>
      </c>
      <c r="H174" s="108">
        <f t="shared" si="26"/>
        <v>0</v>
      </c>
    </row>
    <row r="175" spans="1:9" ht="22.5" customHeight="1">
      <c r="A175" s="9" t="s">
        <v>543</v>
      </c>
      <c r="B175" s="9" t="s">
        <v>22</v>
      </c>
      <c r="C175" s="39" t="s">
        <v>418</v>
      </c>
      <c r="D175" s="9" t="s">
        <v>181</v>
      </c>
      <c r="E175" s="31" t="s">
        <v>186</v>
      </c>
      <c r="F175" s="108">
        <f>250-250</f>
        <v>0</v>
      </c>
      <c r="G175" s="108">
        <v>0</v>
      </c>
      <c r="H175" s="108">
        <v>0</v>
      </c>
      <c r="I175" s="173">
        <v>-250</v>
      </c>
    </row>
    <row r="176" spans="1:8" ht="22.5">
      <c r="A176" s="9" t="s">
        <v>543</v>
      </c>
      <c r="B176" s="9" t="s">
        <v>22</v>
      </c>
      <c r="C176" s="39" t="s">
        <v>817</v>
      </c>
      <c r="D176" s="9"/>
      <c r="E176" s="31" t="s">
        <v>357</v>
      </c>
      <c r="F176" s="105">
        <f>F177</f>
        <v>250</v>
      </c>
      <c r="G176" s="105">
        <f>G177</f>
        <v>250</v>
      </c>
      <c r="H176" s="105">
        <f>H177</f>
        <v>250</v>
      </c>
    </row>
    <row r="177" spans="1:9" ht="12.75">
      <c r="A177" s="9" t="s">
        <v>543</v>
      </c>
      <c r="B177" s="9" t="s">
        <v>22</v>
      </c>
      <c r="C177" s="39" t="s">
        <v>817</v>
      </c>
      <c r="D177" s="9" t="s">
        <v>181</v>
      </c>
      <c r="E177" s="31" t="s">
        <v>186</v>
      </c>
      <c r="F177" s="105">
        <v>250</v>
      </c>
      <c r="G177" s="105">
        <v>250</v>
      </c>
      <c r="H177" s="105">
        <v>250</v>
      </c>
      <c r="I177" s="174">
        <v>250</v>
      </c>
    </row>
    <row r="178" spans="1:8" s="8" customFormat="1" ht="33.75">
      <c r="A178" s="9" t="s">
        <v>543</v>
      </c>
      <c r="B178" s="9" t="s">
        <v>22</v>
      </c>
      <c r="C178" s="39" t="s">
        <v>248</v>
      </c>
      <c r="D178" s="9"/>
      <c r="E178" s="34" t="s">
        <v>54</v>
      </c>
      <c r="F178" s="105">
        <f aca="true" t="shared" si="27" ref="F178:H182">F179</f>
        <v>5040</v>
      </c>
      <c r="G178" s="105">
        <f t="shared" si="27"/>
        <v>5040</v>
      </c>
      <c r="H178" s="105">
        <f t="shared" si="27"/>
        <v>5040</v>
      </c>
    </row>
    <row r="179" spans="1:8" s="8" customFormat="1" ht="22.5">
      <c r="A179" s="9" t="s">
        <v>543</v>
      </c>
      <c r="B179" s="9" t="s">
        <v>22</v>
      </c>
      <c r="C179" s="93">
        <v>1240000000</v>
      </c>
      <c r="D179" s="16"/>
      <c r="E179" s="47" t="s">
        <v>154</v>
      </c>
      <c r="F179" s="105">
        <f t="shared" si="27"/>
        <v>5040</v>
      </c>
      <c r="G179" s="105">
        <f t="shared" si="27"/>
        <v>5040</v>
      </c>
      <c r="H179" s="105">
        <f t="shared" si="27"/>
        <v>5040</v>
      </c>
    </row>
    <row r="180" spans="1:8" s="8" customFormat="1" ht="45">
      <c r="A180" s="9" t="s">
        <v>543</v>
      </c>
      <c r="B180" s="9" t="s">
        <v>22</v>
      </c>
      <c r="C180" s="93">
        <v>1240200000</v>
      </c>
      <c r="D180" s="16"/>
      <c r="E180" s="34" t="s">
        <v>376</v>
      </c>
      <c r="F180" s="105">
        <f t="shared" si="27"/>
        <v>5040</v>
      </c>
      <c r="G180" s="105">
        <f t="shared" si="27"/>
        <v>5040</v>
      </c>
      <c r="H180" s="105">
        <f t="shared" si="27"/>
        <v>5040</v>
      </c>
    </row>
    <row r="181" spans="1:8" s="8" customFormat="1" ht="22.5">
      <c r="A181" s="9" t="s">
        <v>543</v>
      </c>
      <c r="B181" s="9" t="s">
        <v>22</v>
      </c>
      <c r="C181" s="93">
        <v>1240210000</v>
      </c>
      <c r="D181" s="16"/>
      <c r="E181" s="34" t="s">
        <v>395</v>
      </c>
      <c r="F181" s="105">
        <f t="shared" si="27"/>
        <v>5040</v>
      </c>
      <c r="G181" s="105">
        <f t="shared" si="27"/>
        <v>5040</v>
      </c>
      <c r="H181" s="105">
        <f t="shared" si="27"/>
        <v>5040</v>
      </c>
    </row>
    <row r="182" spans="1:8" s="8" customFormat="1" ht="56.25">
      <c r="A182" s="9" t="s">
        <v>543</v>
      </c>
      <c r="B182" s="9" t="s">
        <v>22</v>
      </c>
      <c r="C182" s="93">
        <v>1240210560</v>
      </c>
      <c r="D182" s="16"/>
      <c r="E182" s="32" t="s">
        <v>148</v>
      </c>
      <c r="F182" s="105">
        <f>F183</f>
        <v>5040</v>
      </c>
      <c r="G182" s="105">
        <f t="shared" si="27"/>
        <v>5040</v>
      </c>
      <c r="H182" s="105">
        <f t="shared" si="27"/>
        <v>5040</v>
      </c>
    </row>
    <row r="183" spans="1:8" s="8" customFormat="1" ht="12.75">
      <c r="A183" s="9" t="s">
        <v>543</v>
      </c>
      <c r="B183" s="9" t="s">
        <v>22</v>
      </c>
      <c r="C183" s="93">
        <v>1240210560</v>
      </c>
      <c r="D183" s="9" t="s">
        <v>181</v>
      </c>
      <c r="E183" s="31" t="s">
        <v>186</v>
      </c>
      <c r="F183" s="105">
        <v>5040</v>
      </c>
      <c r="G183" s="105">
        <v>5040</v>
      </c>
      <c r="H183" s="105">
        <v>5040</v>
      </c>
    </row>
    <row r="184" spans="1:8" ht="12.75">
      <c r="A184" s="53" t="s">
        <v>543</v>
      </c>
      <c r="B184" s="53" t="s">
        <v>90</v>
      </c>
      <c r="C184" s="37"/>
      <c r="D184" s="53"/>
      <c r="E184" s="33" t="s">
        <v>91</v>
      </c>
      <c r="F184" s="118">
        <f aca="true" t="shared" si="28" ref="F184:H189">F185</f>
        <v>2796.4999999999995</v>
      </c>
      <c r="G184" s="118">
        <f t="shared" si="28"/>
        <v>8948.7</v>
      </c>
      <c r="H184" s="118">
        <f t="shared" si="28"/>
        <v>5593</v>
      </c>
    </row>
    <row r="185" spans="1:8" ht="22.5">
      <c r="A185" s="17" t="s">
        <v>543</v>
      </c>
      <c r="B185" s="17" t="s">
        <v>90</v>
      </c>
      <c r="C185" s="39" t="s">
        <v>476</v>
      </c>
      <c r="D185" s="17"/>
      <c r="E185" s="32" t="s">
        <v>45</v>
      </c>
      <c r="F185" s="108">
        <f t="shared" si="28"/>
        <v>2796.4999999999995</v>
      </c>
      <c r="G185" s="108">
        <f t="shared" si="28"/>
        <v>8948.7</v>
      </c>
      <c r="H185" s="108">
        <f t="shared" si="28"/>
        <v>5593</v>
      </c>
    </row>
    <row r="186" spans="1:8" ht="22.5">
      <c r="A186" s="17" t="s">
        <v>543</v>
      </c>
      <c r="B186" s="17" t="s">
        <v>90</v>
      </c>
      <c r="C186" s="39" t="s">
        <v>477</v>
      </c>
      <c r="D186" s="17"/>
      <c r="E186" s="44" t="s">
        <v>354</v>
      </c>
      <c r="F186" s="108">
        <f>F187</f>
        <v>2796.4999999999995</v>
      </c>
      <c r="G186" s="108">
        <f t="shared" si="28"/>
        <v>8948.7</v>
      </c>
      <c r="H186" s="108">
        <f t="shared" si="28"/>
        <v>5593</v>
      </c>
    </row>
    <row r="187" spans="1:8" ht="33" customHeight="1">
      <c r="A187" s="17" t="s">
        <v>543</v>
      </c>
      <c r="B187" s="17" t="s">
        <v>90</v>
      </c>
      <c r="C187" s="39" t="s">
        <v>478</v>
      </c>
      <c r="D187" s="17"/>
      <c r="E187" s="31" t="s">
        <v>479</v>
      </c>
      <c r="F187" s="108">
        <f>F188+F191</f>
        <v>2796.4999999999995</v>
      </c>
      <c r="G187" s="108">
        <f>G188+G191</f>
        <v>8948.7</v>
      </c>
      <c r="H187" s="108">
        <f>H188+H191</f>
        <v>5593</v>
      </c>
    </row>
    <row r="188" spans="1:8" ht="45" hidden="1">
      <c r="A188" s="17" t="s">
        <v>543</v>
      </c>
      <c r="B188" s="17" t="s">
        <v>90</v>
      </c>
      <c r="C188" s="39" t="s">
        <v>140</v>
      </c>
      <c r="D188" s="17"/>
      <c r="E188" s="31" t="s">
        <v>141</v>
      </c>
      <c r="F188" s="108">
        <f t="shared" si="28"/>
        <v>0</v>
      </c>
      <c r="G188" s="108">
        <f t="shared" si="28"/>
        <v>0</v>
      </c>
      <c r="H188" s="108">
        <f t="shared" si="28"/>
        <v>0</v>
      </c>
    </row>
    <row r="189" spans="1:8" s="8" customFormat="1" ht="45" hidden="1">
      <c r="A189" s="17" t="s">
        <v>543</v>
      </c>
      <c r="B189" s="17" t="s">
        <v>90</v>
      </c>
      <c r="C189" s="39" t="s">
        <v>142</v>
      </c>
      <c r="D189" s="17"/>
      <c r="E189" s="31" t="s">
        <v>143</v>
      </c>
      <c r="F189" s="108">
        <f>F190</f>
        <v>0</v>
      </c>
      <c r="G189" s="108">
        <f t="shared" si="28"/>
        <v>0</v>
      </c>
      <c r="H189" s="108">
        <f t="shared" si="28"/>
        <v>0</v>
      </c>
    </row>
    <row r="190" spans="1:8" s="8" customFormat="1" ht="22.5" hidden="1">
      <c r="A190" s="17" t="s">
        <v>543</v>
      </c>
      <c r="B190" s="17" t="s">
        <v>90</v>
      </c>
      <c r="C190" s="39" t="s">
        <v>142</v>
      </c>
      <c r="D190" s="9" t="s">
        <v>334</v>
      </c>
      <c r="E190" s="31" t="s">
        <v>375</v>
      </c>
      <c r="F190" s="108"/>
      <c r="G190" s="108"/>
      <c r="H190" s="108"/>
    </row>
    <row r="191" spans="1:8" s="8" customFormat="1" ht="22.5">
      <c r="A191" s="17" t="s">
        <v>543</v>
      </c>
      <c r="B191" s="17" t="s">
        <v>90</v>
      </c>
      <c r="C191" s="39" t="s">
        <v>790</v>
      </c>
      <c r="D191" s="9"/>
      <c r="E191" s="31" t="s">
        <v>395</v>
      </c>
      <c r="F191" s="108">
        <f aca="true" t="shared" si="29" ref="F191:H192">F192</f>
        <v>2796.4999999999995</v>
      </c>
      <c r="G191" s="108">
        <f t="shared" si="29"/>
        <v>8948.7</v>
      </c>
      <c r="H191" s="108">
        <f t="shared" si="29"/>
        <v>5593</v>
      </c>
    </row>
    <row r="192" spans="1:8" s="8" customFormat="1" ht="45">
      <c r="A192" s="17" t="s">
        <v>543</v>
      </c>
      <c r="B192" s="17" t="s">
        <v>90</v>
      </c>
      <c r="C192" s="39" t="s">
        <v>788</v>
      </c>
      <c r="D192" s="9"/>
      <c r="E192" s="31" t="s">
        <v>789</v>
      </c>
      <c r="F192" s="108">
        <f t="shared" si="29"/>
        <v>2796.4999999999995</v>
      </c>
      <c r="G192" s="108">
        <f t="shared" si="29"/>
        <v>8948.7</v>
      </c>
      <c r="H192" s="108">
        <f t="shared" si="29"/>
        <v>5593</v>
      </c>
    </row>
    <row r="193" spans="1:9" s="8" customFormat="1" ht="22.5">
      <c r="A193" s="17" t="s">
        <v>543</v>
      </c>
      <c r="B193" s="17" t="s">
        <v>90</v>
      </c>
      <c r="C193" s="39" t="s">
        <v>788</v>
      </c>
      <c r="D193" s="9" t="s">
        <v>334</v>
      </c>
      <c r="E193" s="31" t="s">
        <v>375</v>
      </c>
      <c r="F193" s="108">
        <f>4474.4-1677.9</f>
        <v>2796.4999999999995</v>
      </c>
      <c r="G193" s="108">
        <v>8948.7</v>
      </c>
      <c r="H193" s="108">
        <v>5593</v>
      </c>
      <c r="I193" s="8">
        <v>-1677.9</v>
      </c>
    </row>
    <row r="194" spans="1:8" s="5" customFormat="1" ht="12.75">
      <c r="A194" s="16" t="s">
        <v>543</v>
      </c>
      <c r="B194" s="16" t="s">
        <v>79</v>
      </c>
      <c r="C194" s="37"/>
      <c r="D194" s="16"/>
      <c r="E194" s="30" t="s">
        <v>80</v>
      </c>
      <c r="F194" s="103">
        <f aca="true" t="shared" si="30" ref="F194:H200">F195</f>
        <v>700</v>
      </c>
      <c r="G194" s="103">
        <f t="shared" si="30"/>
        <v>700</v>
      </c>
      <c r="H194" s="103">
        <f t="shared" si="30"/>
        <v>700</v>
      </c>
    </row>
    <row r="195" spans="1:8" s="5" customFormat="1" ht="12.75">
      <c r="A195" s="16" t="s">
        <v>543</v>
      </c>
      <c r="B195" s="16" t="s">
        <v>94</v>
      </c>
      <c r="C195" s="37"/>
      <c r="D195" s="16"/>
      <c r="E195" s="30" t="s">
        <v>95</v>
      </c>
      <c r="F195" s="103">
        <f t="shared" si="30"/>
        <v>700</v>
      </c>
      <c r="G195" s="103">
        <f t="shared" si="30"/>
        <v>700</v>
      </c>
      <c r="H195" s="103">
        <f t="shared" si="30"/>
        <v>700</v>
      </c>
    </row>
    <row r="196" spans="1:8" ht="22.5">
      <c r="A196" s="9" t="s">
        <v>543</v>
      </c>
      <c r="B196" s="9" t="s">
        <v>94</v>
      </c>
      <c r="C196" s="39" t="s">
        <v>385</v>
      </c>
      <c r="D196" s="9"/>
      <c r="E196" s="32" t="s">
        <v>41</v>
      </c>
      <c r="F196" s="105">
        <f t="shared" si="30"/>
        <v>700</v>
      </c>
      <c r="G196" s="105">
        <f t="shared" si="30"/>
        <v>700</v>
      </c>
      <c r="H196" s="105">
        <f t="shared" si="30"/>
        <v>700</v>
      </c>
    </row>
    <row r="197" spans="1:8" ht="33.75">
      <c r="A197" s="9" t="s">
        <v>543</v>
      </c>
      <c r="B197" s="9" t="s">
        <v>94</v>
      </c>
      <c r="C197" s="39" t="s">
        <v>480</v>
      </c>
      <c r="D197" s="17"/>
      <c r="E197" s="43" t="s">
        <v>42</v>
      </c>
      <c r="F197" s="105">
        <f t="shared" si="30"/>
        <v>700</v>
      </c>
      <c r="G197" s="105">
        <f t="shared" si="30"/>
        <v>700</v>
      </c>
      <c r="H197" s="105">
        <f t="shared" si="30"/>
        <v>700</v>
      </c>
    </row>
    <row r="198" spans="1:8" ht="45">
      <c r="A198" s="9" t="s">
        <v>543</v>
      </c>
      <c r="B198" s="9" t="s">
        <v>94</v>
      </c>
      <c r="C198" s="39" t="s">
        <v>481</v>
      </c>
      <c r="D198" s="17"/>
      <c r="E198" s="31" t="s">
        <v>379</v>
      </c>
      <c r="F198" s="105">
        <f t="shared" si="30"/>
        <v>700</v>
      </c>
      <c r="G198" s="105">
        <f t="shared" si="30"/>
        <v>700</v>
      </c>
      <c r="H198" s="105">
        <f t="shared" si="30"/>
        <v>700</v>
      </c>
    </row>
    <row r="199" spans="1:8" ht="33.75">
      <c r="A199" s="9" t="s">
        <v>543</v>
      </c>
      <c r="B199" s="9" t="s">
        <v>94</v>
      </c>
      <c r="C199" s="39" t="s">
        <v>482</v>
      </c>
      <c r="D199" s="17"/>
      <c r="E199" s="32" t="s">
        <v>441</v>
      </c>
      <c r="F199" s="105">
        <f t="shared" si="30"/>
        <v>700</v>
      </c>
      <c r="G199" s="105">
        <f t="shared" si="30"/>
        <v>700</v>
      </c>
      <c r="H199" s="105">
        <f t="shared" si="30"/>
        <v>700</v>
      </c>
    </row>
    <row r="200" spans="1:8" ht="22.5">
      <c r="A200" s="9" t="s">
        <v>543</v>
      </c>
      <c r="B200" s="9" t="s">
        <v>94</v>
      </c>
      <c r="C200" s="39" t="s">
        <v>419</v>
      </c>
      <c r="D200" s="17"/>
      <c r="E200" s="31" t="s">
        <v>410</v>
      </c>
      <c r="F200" s="105">
        <f>F201</f>
        <v>700</v>
      </c>
      <c r="G200" s="105">
        <f t="shared" si="30"/>
        <v>700</v>
      </c>
      <c r="H200" s="105">
        <f t="shared" si="30"/>
        <v>700</v>
      </c>
    </row>
    <row r="201" spans="1:8" ht="22.5">
      <c r="A201" s="9" t="s">
        <v>543</v>
      </c>
      <c r="B201" s="9" t="s">
        <v>94</v>
      </c>
      <c r="C201" s="39" t="s">
        <v>419</v>
      </c>
      <c r="D201" s="17" t="s">
        <v>152</v>
      </c>
      <c r="E201" s="31" t="s">
        <v>511</v>
      </c>
      <c r="F201" s="105">
        <v>700</v>
      </c>
      <c r="G201" s="105">
        <v>700</v>
      </c>
      <c r="H201" s="105">
        <v>700</v>
      </c>
    </row>
    <row r="202" spans="1:8" s="5" customFormat="1" ht="22.5">
      <c r="A202" s="16" t="s">
        <v>75</v>
      </c>
      <c r="B202" s="16"/>
      <c r="C202" s="37"/>
      <c r="D202" s="16"/>
      <c r="E202" s="33" t="s">
        <v>96</v>
      </c>
      <c r="F202" s="103">
        <f>F203+F231+F220</f>
        <v>10778.5</v>
      </c>
      <c r="G202" s="103">
        <f>G203+G231+G220</f>
        <v>10346.5</v>
      </c>
      <c r="H202" s="103">
        <f>H203+H231+H220</f>
        <v>8906.5</v>
      </c>
    </row>
    <row r="203" spans="1:8" s="5" customFormat="1" ht="12.75">
      <c r="A203" s="16" t="s">
        <v>75</v>
      </c>
      <c r="B203" s="16" t="s">
        <v>544</v>
      </c>
      <c r="C203" s="37"/>
      <c r="D203" s="16"/>
      <c r="E203" s="33" t="s">
        <v>551</v>
      </c>
      <c r="F203" s="103">
        <f aca="true" t="shared" si="31" ref="F203:H204">F204</f>
        <v>6684</v>
      </c>
      <c r="G203" s="103">
        <f t="shared" si="31"/>
        <v>6250</v>
      </c>
      <c r="H203" s="103">
        <f t="shared" si="31"/>
        <v>5410</v>
      </c>
    </row>
    <row r="204" spans="1:8" s="5" customFormat="1" ht="12.75">
      <c r="A204" s="16" t="s">
        <v>75</v>
      </c>
      <c r="B204" s="16" t="s">
        <v>77</v>
      </c>
      <c r="C204" s="37"/>
      <c r="D204" s="16"/>
      <c r="E204" s="30" t="s">
        <v>553</v>
      </c>
      <c r="F204" s="103">
        <f t="shared" si="31"/>
        <v>6684</v>
      </c>
      <c r="G204" s="103">
        <f t="shared" si="31"/>
        <v>6250</v>
      </c>
      <c r="H204" s="103">
        <f t="shared" si="31"/>
        <v>5410</v>
      </c>
    </row>
    <row r="205" spans="1:8" ht="22.5">
      <c r="A205" s="9" t="s">
        <v>75</v>
      </c>
      <c r="B205" s="9" t="s">
        <v>77</v>
      </c>
      <c r="C205" s="39" t="s">
        <v>385</v>
      </c>
      <c r="D205" s="9"/>
      <c r="E205" s="32" t="s">
        <v>41</v>
      </c>
      <c r="F205" s="105">
        <f>F206+F213</f>
        <v>6684</v>
      </c>
      <c r="G205" s="105">
        <f>G206+G213</f>
        <v>6250</v>
      </c>
      <c r="H205" s="105">
        <f>H206+H213</f>
        <v>5410</v>
      </c>
    </row>
    <row r="206" spans="1:8" ht="12.75">
      <c r="A206" s="9" t="s">
        <v>75</v>
      </c>
      <c r="B206" s="9" t="s">
        <v>77</v>
      </c>
      <c r="C206" s="39" t="s">
        <v>386</v>
      </c>
      <c r="D206" s="9"/>
      <c r="E206" s="44" t="s">
        <v>183</v>
      </c>
      <c r="F206" s="105">
        <f aca="true" t="shared" si="32" ref="F206:H208">F207</f>
        <v>3534</v>
      </c>
      <c r="G206" s="105">
        <f t="shared" si="32"/>
        <v>3180</v>
      </c>
      <c r="H206" s="105">
        <f t="shared" si="32"/>
        <v>2760</v>
      </c>
    </row>
    <row r="207" spans="1:8" ht="33.75">
      <c r="A207" s="9" t="s">
        <v>75</v>
      </c>
      <c r="B207" s="9" t="s">
        <v>77</v>
      </c>
      <c r="C207" s="39" t="s">
        <v>422</v>
      </c>
      <c r="D207" s="9"/>
      <c r="E207" s="32" t="s">
        <v>557</v>
      </c>
      <c r="F207" s="105">
        <f t="shared" si="32"/>
        <v>3534</v>
      </c>
      <c r="G207" s="105">
        <f t="shared" si="32"/>
        <v>3180</v>
      </c>
      <c r="H207" s="105">
        <f t="shared" si="32"/>
        <v>2760</v>
      </c>
    </row>
    <row r="208" spans="1:8" ht="12.75">
      <c r="A208" s="9" t="s">
        <v>75</v>
      </c>
      <c r="B208" s="9" t="s">
        <v>77</v>
      </c>
      <c r="C208" s="39" t="s">
        <v>285</v>
      </c>
      <c r="D208" s="9"/>
      <c r="E208" s="31" t="s">
        <v>384</v>
      </c>
      <c r="F208" s="105">
        <f>F209</f>
        <v>3534</v>
      </c>
      <c r="G208" s="105">
        <f t="shared" si="32"/>
        <v>3180</v>
      </c>
      <c r="H208" s="105">
        <f t="shared" si="32"/>
        <v>2760</v>
      </c>
    </row>
    <row r="209" spans="1:8" ht="22.5">
      <c r="A209" s="9" t="s">
        <v>75</v>
      </c>
      <c r="B209" s="9" t="s">
        <v>77</v>
      </c>
      <c r="C209" s="39" t="s">
        <v>555</v>
      </c>
      <c r="D209" s="9"/>
      <c r="E209" s="32" t="s">
        <v>556</v>
      </c>
      <c r="F209" s="105">
        <f>F210+F212+F211</f>
        <v>3534</v>
      </c>
      <c r="G209" s="105">
        <f>G210+G212+G211</f>
        <v>3180</v>
      </c>
      <c r="H209" s="105">
        <f>H210+H212+H211</f>
        <v>2760</v>
      </c>
    </row>
    <row r="210" spans="1:9" ht="45">
      <c r="A210" s="9" t="s">
        <v>75</v>
      </c>
      <c r="B210" s="9" t="s">
        <v>77</v>
      </c>
      <c r="C210" s="39" t="s">
        <v>555</v>
      </c>
      <c r="D210" s="9" t="s">
        <v>104</v>
      </c>
      <c r="E210" s="32" t="s">
        <v>105</v>
      </c>
      <c r="F210" s="105">
        <f>2773.9+274</f>
        <v>3047.9</v>
      </c>
      <c r="G210" s="105">
        <f>2773.9-80</f>
        <v>2693.9</v>
      </c>
      <c r="H210" s="105">
        <f>2773.9-150-200</f>
        <v>2423.9</v>
      </c>
      <c r="I210">
        <v>274</v>
      </c>
    </row>
    <row r="211" spans="1:8" ht="22.5">
      <c r="A211" s="9" t="s">
        <v>75</v>
      </c>
      <c r="B211" s="9" t="s">
        <v>77</v>
      </c>
      <c r="C211" s="39" t="s">
        <v>555</v>
      </c>
      <c r="D211" s="9" t="s">
        <v>106</v>
      </c>
      <c r="E211" s="32" t="s">
        <v>566</v>
      </c>
      <c r="F211" s="105">
        <v>484.1</v>
      </c>
      <c r="G211" s="105">
        <v>484.1</v>
      </c>
      <c r="H211" s="105">
        <f>484.1-50-100</f>
        <v>334.1</v>
      </c>
    </row>
    <row r="212" spans="1:8" ht="12.75">
      <c r="A212" s="9" t="s">
        <v>75</v>
      </c>
      <c r="B212" s="9" t="s">
        <v>77</v>
      </c>
      <c r="C212" s="39" t="s">
        <v>555</v>
      </c>
      <c r="D212" s="9" t="s">
        <v>150</v>
      </c>
      <c r="E212" s="31" t="s">
        <v>151</v>
      </c>
      <c r="F212" s="105">
        <v>2</v>
      </c>
      <c r="G212" s="105">
        <v>2</v>
      </c>
      <c r="H212" s="105">
        <v>2</v>
      </c>
    </row>
    <row r="213" spans="1:8" ht="33.75">
      <c r="A213" s="9" t="s">
        <v>75</v>
      </c>
      <c r="B213" s="9" t="s">
        <v>77</v>
      </c>
      <c r="C213" s="39" t="s">
        <v>403</v>
      </c>
      <c r="D213" s="9"/>
      <c r="E213" s="43" t="s">
        <v>513</v>
      </c>
      <c r="F213" s="105">
        <f aca="true" t="shared" si="33" ref="F213:H215">F214</f>
        <v>3150</v>
      </c>
      <c r="G213" s="105">
        <f t="shared" si="33"/>
        <v>3070</v>
      </c>
      <c r="H213" s="105">
        <f t="shared" si="33"/>
        <v>2650</v>
      </c>
    </row>
    <row r="214" spans="1:8" ht="33.75">
      <c r="A214" s="9" t="s">
        <v>75</v>
      </c>
      <c r="B214" s="9" t="s">
        <v>77</v>
      </c>
      <c r="C214" s="39" t="s">
        <v>286</v>
      </c>
      <c r="D214" s="9"/>
      <c r="E214" s="31" t="s">
        <v>380</v>
      </c>
      <c r="F214" s="105">
        <f t="shared" si="33"/>
        <v>3150</v>
      </c>
      <c r="G214" s="105">
        <f t="shared" si="33"/>
        <v>3070</v>
      </c>
      <c r="H214" s="105">
        <f t="shared" si="33"/>
        <v>2650</v>
      </c>
    </row>
    <row r="215" spans="1:8" ht="12.75">
      <c r="A215" s="9" t="s">
        <v>75</v>
      </c>
      <c r="B215" s="9" t="s">
        <v>77</v>
      </c>
      <c r="C215" s="39" t="s">
        <v>287</v>
      </c>
      <c r="D215" s="9"/>
      <c r="E215" s="31" t="s">
        <v>384</v>
      </c>
      <c r="F215" s="105">
        <f>F216</f>
        <v>3150</v>
      </c>
      <c r="G215" s="105">
        <f t="shared" si="33"/>
        <v>3070</v>
      </c>
      <c r="H215" s="105">
        <f t="shared" si="33"/>
        <v>2650</v>
      </c>
    </row>
    <row r="216" spans="1:8" ht="45">
      <c r="A216" s="9" t="s">
        <v>75</v>
      </c>
      <c r="B216" s="9" t="s">
        <v>77</v>
      </c>
      <c r="C216" s="39" t="s">
        <v>288</v>
      </c>
      <c r="D216" s="9"/>
      <c r="E216" s="31" t="s">
        <v>289</v>
      </c>
      <c r="F216" s="105">
        <f>F217+F218+F219</f>
        <v>3150</v>
      </c>
      <c r="G216" s="105">
        <f>G217+G218+G219</f>
        <v>3070</v>
      </c>
      <c r="H216" s="105">
        <f>H217+H218+H219</f>
        <v>2650</v>
      </c>
    </row>
    <row r="217" spans="1:8" ht="45">
      <c r="A217" s="9" t="s">
        <v>75</v>
      </c>
      <c r="B217" s="9" t="s">
        <v>77</v>
      </c>
      <c r="C217" s="39" t="s">
        <v>288</v>
      </c>
      <c r="D217" s="9" t="s">
        <v>104</v>
      </c>
      <c r="E217" s="32" t="s">
        <v>105</v>
      </c>
      <c r="F217" s="105">
        <v>870</v>
      </c>
      <c r="G217" s="105">
        <f>870-30</f>
        <v>840</v>
      </c>
      <c r="H217" s="105">
        <f>870-70-50</f>
        <v>750</v>
      </c>
    </row>
    <row r="218" spans="1:8" s="8" customFormat="1" ht="22.5">
      <c r="A218" s="9" t="s">
        <v>75</v>
      </c>
      <c r="B218" s="9" t="s">
        <v>77</v>
      </c>
      <c r="C218" s="39" t="s">
        <v>288</v>
      </c>
      <c r="D218" s="9" t="s">
        <v>106</v>
      </c>
      <c r="E218" s="32" t="s">
        <v>566</v>
      </c>
      <c r="F218" s="105">
        <v>2234</v>
      </c>
      <c r="G218" s="105">
        <f>2234-50</f>
        <v>2184</v>
      </c>
      <c r="H218" s="105">
        <f>2234-230-150</f>
        <v>1854</v>
      </c>
    </row>
    <row r="219" spans="1:8" ht="12.75">
      <c r="A219" s="9" t="s">
        <v>75</v>
      </c>
      <c r="B219" s="9" t="s">
        <v>77</v>
      </c>
      <c r="C219" s="39" t="s">
        <v>288</v>
      </c>
      <c r="D219" s="9" t="s">
        <v>150</v>
      </c>
      <c r="E219" s="31" t="s">
        <v>151</v>
      </c>
      <c r="F219" s="105">
        <v>46</v>
      </c>
      <c r="G219" s="105">
        <v>46</v>
      </c>
      <c r="H219" s="105">
        <v>46</v>
      </c>
    </row>
    <row r="220" spans="1:8" s="7" customFormat="1" ht="22.5">
      <c r="A220" s="9" t="s">
        <v>75</v>
      </c>
      <c r="B220" s="17" t="s">
        <v>547</v>
      </c>
      <c r="C220" s="39" t="s">
        <v>424</v>
      </c>
      <c r="D220" s="9"/>
      <c r="E220" s="32" t="s">
        <v>786</v>
      </c>
      <c r="F220" s="105">
        <f>F221</f>
        <v>1810.4</v>
      </c>
      <c r="G220" s="105">
        <f aca="true" t="shared" si="34" ref="G220:H222">G221</f>
        <v>1810.4</v>
      </c>
      <c r="H220" s="105">
        <f t="shared" si="34"/>
        <v>1610.4</v>
      </c>
    </row>
    <row r="221" spans="1:8" ht="22.5">
      <c r="A221" s="9" t="s">
        <v>75</v>
      </c>
      <c r="B221" s="9" t="s">
        <v>547</v>
      </c>
      <c r="C221" s="39" t="s">
        <v>425</v>
      </c>
      <c r="D221" s="9"/>
      <c r="E221" s="44" t="s">
        <v>530</v>
      </c>
      <c r="F221" s="105">
        <f>F222</f>
        <v>1810.4</v>
      </c>
      <c r="G221" s="105">
        <f t="shared" si="34"/>
        <v>1810.4</v>
      </c>
      <c r="H221" s="105">
        <f t="shared" si="34"/>
        <v>1610.4</v>
      </c>
    </row>
    <row r="222" spans="1:8" ht="22.5">
      <c r="A222" s="9" t="s">
        <v>75</v>
      </c>
      <c r="B222" s="9" t="s">
        <v>547</v>
      </c>
      <c r="C222" s="39" t="s">
        <v>293</v>
      </c>
      <c r="D222" s="17"/>
      <c r="E222" s="31" t="s">
        <v>260</v>
      </c>
      <c r="F222" s="105">
        <f>F223</f>
        <v>1810.4</v>
      </c>
      <c r="G222" s="105">
        <f t="shared" si="34"/>
        <v>1810.4</v>
      </c>
      <c r="H222" s="105">
        <f t="shared" si="34"/>
        <v>1610.4</v>
      </c>
    </row>
    <row r="223" spans="1:8" ht="12.75">
      <c r="A223" s="9" t="s">
        <v>75</v>
      </c>
      <c r="B223" s="9" t="s">
        <v>547</v>
      </c>
      <c r="C223" s="39" t="s">
        <v>294</v>
      </c>
      <c r="D223" s="9"/>
      <c r="E223" s="31" t="s">
        <v>384</v>
      </c>
      <c r="F223" s="105">
        <f>F224+F227</f>
        <v>1810.4</v>
      </c>
      <c r="G223" s="105">
        <f>G224+G227</f>
        <v>1810.4</v>
      </c>
      <c r="H223" s="105">
        <f>H224+H227</f>
        <v>1610.4</v>
      </c>
    </row>
    <row r="224" spans="1:8" ht="12.75">
      <c r="A224" s="9" t="s">
        <v>75</v>
      </c>
      <c r="B224" s="17" t="s">
        <v>547</v>
      </c>
      <c r="C224" s="39" t="s">
        <v>295</v>
      </c>
      <c r="D224" s="9"/>
      <c r="E224" s="31" t="s">
        <v>296</v>
      </c>
      <c r="F224" s="105">
        <f>F225+F226</f>
        <v>1810.4</v>
      </c>
      <c r="G224" s="105">
        <f>G225+G226</f>
        <v>1810.4</v>
      </c>
      <c r="H224" s="105">
        <f>H225+H226</f>
        <v>1610.4</v>
      </c>
    </row>
    <row r="225" spans="1:8" ht="45">
      <c r="A225" s="9" t="s">
        <v>75</v>
      </c>
      <c r="B225" s="17" t="s">
        <v>547</v>
      </c>
      <c r="C225" s="39" t="s">
        <v>295</v>
      </c>
      <c r="D225" s="9" t="s">
        <v>104</v>
      </c>
      <c r="E225" s="32" t="s">
        <v>105</v>
      </c>
      <c r="F225" s="105">
        <v>1576</v>
      </c>
      <c r="G225" s="105">
        <v>1576</v>
      </c>
      <c r="H225" s="105">
        <f>1576-200</f>
        <v>1376</v>
      </c>
    </row>
    <row r="226" spans="1:8" ht="21.75" customHeight="1">
      <c r="A226" s="9" t="s">
        <v>75</v>
      </c>
      <c r="B226" s="17" t="s">
        <v>547</v>
      </c>
      <c r="C226" s="39" t="s">
        <v>295</v>
      </c>
      <c r="D226" s="9" t="s">
        <v>106</v>
      </c>
      <c r="E226" s="32" t="s">
        <v>566</v>
      </c>
      <c r="F226" s="105">
        <v>234.4</v>
      </c>
      <c r="G226" s="105">
        <v>234.4</v>
      </c>
      <c r="H226" s="105">
        <v>234.4</v>
      </c>
    </row>
    <row r="227" spans="1:8" ht="0.75" customHeight="1" hidden="1">
      <c r="A227" s="9" t="s">
        <v>75</v>
      </c>
      <c r="B227" s="17" t="s">
        <v>547</v>
      </c>
      <c r="C227" s="39" t="s">
        <v>297</v>
      </c>
      <c r="D227" s="9"/>
      <c r="E227" s="31" t="s">
        <v>298</v>
      </c>
      <c r="F227" s="105">
        <f>F228</f>
        <v>0</v>
      </c>
      <c r="G227" s="105">
        <f>G228</f>
        <v>0</v>
      </c>
      <c r="H227" s="105">
        <f>H228</f>
        <v>0</v>
      </c>
    </row>
    <row r="228" spans="1:8" ht="22.5" hidden="1">
      <c r="A228" s="9" t="s">
        <v>75</v>
      </c>
      <c r="B228" s="17" t="s">
        <v>547</v>
      </c>
      <c r="C228" s="39" t="s">
        <v>299</v>
      </c>
      <c r="D228" s="9"/>
      <c r="E228" s="31" t="s">
        <v>292</v>
      </c>
      <c r="F228" s="105">
        <f>F229+F230</f>
        <v>0</v>
      </c>
      <c r="G228" s="105">
        <f>G229+G230</f>
        <v>0</v>
      </c>
      <c r="H228" s="105">
        <f>H229+H230</f>
        <v>0</v>
      </c>
    </row>
    <row r="229" spans="1:8" ht="45" hidden="1">
      <c r="A229" s="9" t="s">
        <v>75</v>
      </c>
      <c r="B229" s="17" t="s">
        <v>547</v>
      </c>
      <c r="C229" s="39" t="s">
        <v>299</v>
      </c>
      <c r="D229" s="9" t="s">
        <v>104</v>
      </c>
      <c r="E229" s="32" t="s">
        <v>105</v>
      </c>
      <c r="F229" s="105"/>
      <c r="G229" s="105"/>
      <c r="H229" s="105"/>
    </row>
    <row r="230" spans="1:8" ht="22.5" hidden="1">
      <c r="A230" s="9" t="s">
        <v>75</v>
      </c>
      <c r="B230" s="17" t="s">
        <v>547</v>
      </c>
      <c r="C230" s="39" t="s">
        <v>299</v>
      </c>
      <c r="D230" s="9" t="s">
        <v>106</v>
      </c>
      <c r="E230" s="32" t="s">
        <v>107</v>
      </c>
      <c r="F230" s="105"/>
      <c r="G230" s="105"/>
      <c r="H230" s="105"/>
    </row>
    <row r="231" spans="1:8" ht="12.75">
      <c r="A231" s="16" t="s">
        <v>75</v>
      </c>
      <c r="B231" s="16" t="s">
        <v>548</v>
      </c>
      <c r="C231" s="37"/>
      <c r="D231" s="16"/>
      <c r="E231" s="30" t="s">
        <v>69</v>
      </c>
      <c r="F231" s="103">
        <f>F232+F239</f>
        <v>2284.1</v>
      </c>
      <c r="G231" s="103">
        <f>G232+G239</f>
        <v>2286.1</v>
      </c>
      <c r="H231" s="103">
        <f>H232+H239</f>
        <v>1886.1</v>
      </c>
    </row>
    <row r="232" spans="1:8" ht="12.75">
      <c r="A232" s="16" t="s">
        <v>75</v>
      </c>
      <c r="B232" s="16" t="s">
        <v>549</v>
      </c>
      <c r="C232" s="37"/>
      <c r="D232" s="16"/>
      <c r="E232" s="30" t="s">
        <v>8</v>
      </c>
      <c r="F232" s="103">
        <f aca="true" t="shared" si="35" ref="F232:H237">F233</f>
        <v>79</v>
      </c>
      <c r="G232" s="103">
        <f t="shared" si="35"/>
        <v>81</v>
      </c>
      <c r="H232" s="103">
        <f t="shared" si="35"/>
        <v>81</v>
      </c>
    </row>
    <row r="233" spans="1:8" s="8" customFormat="1" ht="12.75">
      <c r="A233" s="17" t="s">
        <v>75</v>
      </c>
      <c r="B233" s="40" t="s">
        <v>549</v>
      </c>
      <c r="C233" s="40" t="s">
        <v>457</v>
      </c>
      <c r="D233" s="17"/>
      <c r="E233" s="31" t="s">
        <v>43</v>
      </c>
      <c r="F233" s="105">
        <f t="shared" si="35"/>
        <v>79</v>
      </c>
      <c r="G233" s="105">
        <f t="shared" si="35"/>
        <v>81</v>
      </c>
      <c r="H233" s="105">
        <f t="shared" si="35"/>
        <v>81</v>
      </c>
    </row>
    <row r="234" spans="1:8" s="8" customFormat="1" ht="22.5">
      <c r="A234" s="9" t="s">
        <v>75</v>
      </c>
      <c r="B234" s="39" t="s">
        <v>549</v>
      </c>
      <c r="C234" s="39" t="s">
        <v>133</v>
      </c>
      <c r="D234" s="9"/>
      <c r="E234" s="44" t="s">
        <v>519</v>
      </c>
      <c r="F234" s="105">
        <f t="shared" si="35"/>
        <v>79</v>
      </c>
      <c r="G234" s="105">
        <f t="shared" si="35"/>
        <v>81</v>
      </c>
      <c r="H234" s="105">
        <f t="shared" si="35"/>
        <v>81</v>
      </c>
    </row>
    <row r="235" spans="1:8" s="8" customFormat="1" ht="22.5">
      <c r="A235" s="17" t="s">
        <v>75</v>
      </c>
      <c r="B235" s="40" t="s">
        <v>549</v>
      </c>
      <c r="C235" s="39" t="s">
        <v>134</v>
      </c>
      <c r="D235" s="9"/>
      <c r="E235" s="32" t="s">
        <v>135</v>
      </c>
      <c r="F235" s="105">
        <f t="shared" si="35"/>
        <v>79</v>
      </c>
      <c r="G235" s="105">
        <f t="shared" si="35"/>
        <v>81</v>
      </c>
      <c r="H235" s="105">
        <f t="shared" si="35"/>
        <v>81</v>
      </c>
    </row>
    <row r="236" spans="1:8" s="8" customFormat="1" ht="30" customHeight="1">
      <c r="A236" s="17" t="s">
        <v>75</v>
      </c>
      <c r="B236" s="40" t="s">
        <v>549</v>
      </c>
      <c r="C236" s="39" t="s">
        <v>136</v>
      </c>
      <c r="D236" s="9"/>
      <c r="E236" s="32" t="s">
        <v>395</v>
      </c>
      <c r="F236" s="105">
        <f t="shared" si="35"/>
        <v>79</v>
      </c>
      <c r="G236" s="105">
        <f t="shared" si="35"/>
        <v>81</v>
      </c>
      <c r="H236" s="105">
        <f t="shared" si="35"/>
        <v>81</v>
      </c>
    </row>
    <row r="237" spans="1:8" s="8" customFormat="1" ht="73.5" customHeight="1">
      <c r="A237" s="17" t="s">
        <v>75</v>
      </c>
      <c r="B237" s="40" t="s">
        <v>549</v>
      </c>
      <c r="C237" s="39" t="s">
        <v>137</v>
      </c>
      <c r="D237" s="9"/>
      <c r="E237" s="32" t="s">
        <v>778</v>
      </c>
      <c r="F237" s="105">
        <f>F238</f>
        <v>79</v>
      </c>
      <c r="G237" s="105">
        <f t="shared" si="35"/>
        <v>81</v>
      </c>
      <c r="H237" s="105">
        <f t="shared" si="35"/>
        <v>81</v>
      </c>
    </row>
    <row r="238" spans="1:8" s="8" customFormat="1" ht="22.5">
      <c r="A238" s="9" t="s">
        <v>75</v>
      </c>
      <c r="B238" s="39" t="s">
        <v>549</v>
      </c>
      <c r="C238" s="39" t="s">
        <v>137</v>
      </c>
      <c r="D238" s="9" t="s">
        <v>106</v>
      </c>
      <c r="E238" s="32" t="s">
        <v>566</v>
      </c>
      <c r="F238" s="105">
        <v>79</v>
      </c>
      <c r="G238" s="105">
        <v>81</v>
      </c>
      <c r="H238" s="105">
        <v>81</v>
      </c>
    </row>
    <row r="239" spans="1:8" s="8" customFormat="1" ht="12.75">
      <c r="A239" s="16" t="s">
        <v>75</v>
      </c>
      <c r="B239" s="16" t="s">
        <v>550</v>
      </c>
      <c r="C239" s="37"/>
      <c r="D239" s="16"/>
      <c r="E239" s="30" t="s">
        <v>9</v>
      </c>
      <c r="F239" s="103">
        <f>F240</f>
        <v>2205.1</v>
      </c>
      <c r="G239" s="103">
        <f aca="true" t="shared" si="36" ref="G239:H241">G240</f>
        <v>2205.1</v>
      </c>
      <c r="H239" s="103">
        <f t="shared" si="36"/>
        <v>1805.1</v>
      </c>
    </row>
    <row r="240" spans="1:8" s="8" customFormat="1" ht="22.5">
      <c r="A240" s="9" t="s">
        <v>75</v>
      </c>
      <c r="B240" s="9" t="s">
        <v>550</v>
      </c>
      <c r="C240" s="39" t="s">
        <v>437</v>
      </c>
      <c r="D240" s="9"/>
      <c r="E240" s="31" t="s">
        <v>787</v>
      </c>
      <c r="F240" s="108">
        <f>F241</f>
        <v>2205.1</v>
      </c>
      <c r="G240" s="108">
        <f t="shared" si="36"/>
        <v>2205.1</v>
      </c>
      <c r="H240" s="108">
        <f t="shared" si="36"/>
        <v>1805.1</v>
      </c>
    </row>
    <row r="241" spans="1:8" s="8" customFormat="1" ht="22.5">
      <c r="A241" s="9" t="s">
        <v>75</v>
      </c>
      <c r="B241" s="9" t="s">
        <v>550</v>
      </c>
      <c r="C241" s="39" t="s">
        <v>438</v>
      </c>
      <c r="D241" s="9"/>
      <c r="E241" s="43" t="s">
        <v>525</v>
      </c>
      <c r="F241" s="108">
        <f>F242</f>
        <v>2205.1</v>
      </c>
      <c r="G241" s="108">
        <f t="shared" si="36"/>
        <v>2205.1</v>
      </c>
      <c r="H241" s="108">
        <f t="shared" si="36"/>
        <v>1805.1</v>
      </c>
    </row>
    <row r="242" spans="1:8" s="8" customFormat="1" ht="12.75">
      <c r="A242" s="9" t="s">
        <v>75</v>
      </c>
      <c r="B242" s="9" t="s">
        <v>550</v>
      </c>
      <c r="C242" s="39" t="s">
        <v>439</v>
      </c>
      <c r="D242" s="9"/>
      <c r="E242" s="32" t="s">
        <v>332</v>
      </c>
      <c r="F242" s="108">
        <f>F243+F246</f>
        <v>2205.1</v>
      </c>
      <c r="G242" s="108">
        <f>G243+G246</f>
        <v>2205.1</v>
      </c>
      <c r="H242" s="108">
        <f>H243+H246</f>
        <v>1805.1</v>
      </c>
    </row>
    <row r="243" spans="1:8" s="8" customFormat="1" ht="33.75">
      <c r="A243" s="9" t="s">
        <v>75</v>
      </c>
      <c r="B243" s="9" t="s">
        <v>550</v>
      </c>
      <c r="C243" s="39" t="s">
        <v>440</v>
      </c>
      <c r="D243" s="9"/>
      <c r="E243" s="32" t="s">
        <v>441</v>
      </c>
      <c r="F243" s="108">
        <f aca="true" t="shared" si="37" ref="F243:H244">F244</f>
        <v>888.1</v>
      </c>
      <c r="G243" s="108">
        <f t="shared" si="37"/>
        <v>888.1</v>
      </c>
      <c r="H243" s="108">
        <f t="shared" si="37"/>
        <v>688.1</v>
      </c>
    </row>
    <row r="244" spans="1:8" s="8" customFormat="1" ht="33.75">
      <c r="A244" s="9" t="s">
        <v>75</v>
      </c>
      <c r="B244" s="9" t="s">
        <v>550</v>
      </c>
      <c r="C244" s="39" t="s">
        <v>412</v>
      </c>
      <c r="D244" s="9"/>
      <c r="E244" s="32" t="s">
        <v>802</v>
      </c>
      <c r="F244" s="108">
        <f t="shared" si="37"/>
        <v>888.1</v>
      </c>
      <c r="G244" s="108">
        <f t="shared" si="37"/>
        <v>888.1</v>
      </c>
      <c r="H244" s="108">
        <f t="shared" si="37"/>
        <v>688.1</v>
      </c>
    </row>
    <row r="245" spans="1:8" s="8" customFormat="1" ht="22.5">
      <c r="A245" s="9" t="s">
        <v>75</v>
      </c>
      <c r="B245" s="9" t="s">
        <v>550</v>
      </c>
      <c r="C245" s="39" t="s">
        <v>412</v>
      </c>
      <c r="D245" s="9" t="s">
        <v>106</v>
      </c>
      <c r="E245" s="32" t="s">
        <v>566</v>
      </c>
      <c r="F245" s="108">
        <v>888.1</v>
      </c>
      <c r="G245" s="108">
        <v>888.1</v>
      </c>
      <c r="H245" s="108">
        <f>888.1-200</f>
        <v>688.1</v>
      </c>
    </row>
    <row r="246" spans="1:8" s="8" customFormat="1" ht="12.75">
      <c r="A246" s="9" t="s">
        <v>75</v>
      </c>
      <c r="B246" s="9" t="s">
        <v>550</v>
      </c>
      <c r="C246" s="39" t="s">
        <v>442</v>
      </c>
      <c r="D246" s="9"/>
      <c r="E246" s="31" t="s">
        <v>384</v>
      </c>
      <c r="F246" s="108">
        <f>F247+F249</f>
        <v>1317</v>
      </c>
      <c r="G246" s="108">
        <f>G247+G249</f>
        <v>1317</v>
      </c>
      <c r="H246" s="108">
        <f>H247+H249</f>
        <v>1117</v>
      </c>
    </row>
    <row r="247" spans="1:8" s="8" customFormat="1" ht="45">
      <c r="A247" s="9" t="s">
        <v>75</v>
      </c>
      <c r="B247" s="9" t="s">
        <v>550</v>
      </c>
      <c r="C247" s="39" t="s">
        <v>443</v>
      </c>
      <c r="D247" s="9"/>
      <c r="E247" s="32" t="s">
        <v>801</v>
      </c>
      <c r="F247" s="108">
        <f>F248</f>
        <v>481.1</v>
      </c>
      <c r="G247" s="108">
        <f>G248</f>
        <v>481.1</v>
      </c>
      <c r="H247" s="108">
        <f>H248</f>
        <v>481.1</v>
      </c>
    </row>
    <row r="248" spans="1:8" s="8" customFormat="1" ht="22.5">
      <c r="A248" s="9" t="s">
        <v>75</v>
      </c>
      <c r="B248" s="9" t="s">
        <v>550</v>
      </c>
      <c r="C248" s="39" t="s">
        <v>443</v>
      </c>
      <c r="D248" s="9" t="s">
        <v>106</v>
      </c>
      <c r="E248" s="32" t="s">
        <v>566</v>
      </c>
      <c r="F248" s="108">
        <v>481.1</v>
      </c>
      <c r="G248" s="108">
        <v>481.1</v>
      </c>
      <c r="H248" s="108">
        <v>481.1</v>
      </c>
    </row>
    <row r="249" spans="1:8" s="8" customFormat="1" ht="33.75">
      <c r="A249" s="9" t="s">
        <v>75</v>
      </c>
      <c r="B249" s="9" t="s">
        <v>550</v>
      </c>
      <c r="C249" s="39" t="s">
        <v>800</v>
      </c>
      <c r="D249" s="9"/>
      <c r="E249" s="32" t="s">
        <v>803</v>
      </c>
      <c r="F249" s="105">
        <f>F250</f>
        <v>835.9</v>
      </c>
      <c r="G249" s="105">
        <f>G250</f>
        <v>835.9</v>
      </c>
      <c r="H249" s="105">
        <f>H250</f>
        <v>635.9</v>
      </c>
    </row>
    <row r="250" spans="1:8" s="8" customFormat="1" ht="22.5">
      <c r="A250" s="9" t="s">
        <v>75</v>
      </c>
      <c r="B250" s="9" t="s">
        <v>550</v>
      </c>
      <c r="C250" s="39" t="s">
        <v>800</v>
      </c>
      <c r="D250" s="9" t="s">
        <v>106</v>
      </c>
      <c r="E250" s="32" t="s">
        <v>566</v>
      </c>
      <c r="F250" s="105">
        <v>835.9</v>
      </c>
      <c r="G250" s="105">
        <v>835.9</v>
      </c>
      <c r="H250" s="105">
        <f>835.9-200</f>
        <v>635.9</v>
      </c>
    </row>
    <row r="251" spans="1:8" ht="22.5">
      <c r="A251" s="16" t="s">
        <v>99</v>
      </c>
      <c r="B251" s="16"/>
      <c r="C251" s="37"/>
      <c r="D251" s="16"/>
      <c r="E251" s="30" t="s">
        <v>100</v>
      </c>
      <c r="F251" s="103">
        <f aca="true" t="shared" si="38" ref="F251:H256">F252</f>
        <v>558.6</v>
      </c>
      <c r="G251" s="103">
        <f t="shared" si="38"/>
        <v>510</v>
      </c>
      <c r="H251" s="103">
        <f t="shared" si="38"/>
        <v>460</v>
      </c>
    </row>
    <row r="252" spans="1:8" ht="12.75">
      <c r="A252" s="16" t="s">
        <v>99</v>
      </c>
      <c r="B252" s="16" t="s">
        <v>544</v>
      </c>
      <c r="C252" s="37"/>
      <c r="D252" s="16"/>
      <c r="E252" s="33" t="s">
        <v>551</v>
      </c>
      <c r="F252" s="103">
        <f t="shared" si="38"/>
        <v>558.6</v>
      </c>
      <c r="G252" s="103">
        <f t="shared" si="38"/>
        <v>510</v>
      </c>
      <c r="H252" s="103">
        <f t="shared" si="38"/>
        <v>460</v>
      </c>
    </row>
    <row r="253" spans="1:8" s="5" customFormat="1" ht="33.75">
      <c r="A253" s="16" t="s">
        <v>99</v>
      </c>
      <c r="B253" s="16" t="s">
        <v>62</v>
      </c>
      <c r="C253" s="37"/>
      <c r="D253" s="16"/>
      <c r="E253" s="30" t="s">
        <v>76</v>
      </c>
      <c r="F253" s="103">
        <f t="shared" si="38"/>
        <v>558.6</v>
      </c>
      <c r="G253" s="103">
        <f t="shared" si="38"/>
        <v>510</v>
      </c>
      <c r="H253" s="103">
        <f t="shared" si="38"/>
        <v>460</v>
      </c>
    </row>
    <row r="254" spans="1:8" s="5" customFormat="1" ht="12.75">
      <c r="A254" s="9" t="s">
        <v>99</v>
      </c>
      <c r="B254" s="9" t="s">
        <v>62</v>
      </c>
      <c r="C254" s="39" t="s">
        <v>382</v>
      </c>
      <c r="D254" s="9"/>
      <c r="E254" s="31" t="s">
        <v>157</v>
      </c>
      <c r="F254" s="105">
        <f t="shared" si="38"/>
        <v>558.6</v>
      </c>
      <c r="G254" s="105">
        <f t="shared" si="38"/>
        <v>510</v>
      </c>
      <c r="H254" s="105">
        <f t="shared" si="38"/>
        <v>460</v>
      </c>
    </row>
    <row r="255" spans="1:8" s="5" customFormat="1" ht="12.75">
      <c r="A255" s="9" t="s">
        <v>99</v>
      </c>
      <c r="B255" s="9" t="s">
        <v>62</v>
      </c>
      <c r="C255" s="39" t="s">
        <v>381</v>
      </c>
      <c r="D255" s="9"/>
      <c r="E255" s="31" t="s">
        <v>183</v>
      </c>
      <c r="F255" s="105">
        <f t="shared" si="38"/>
        <v>558.6</v>
      </c>
      <c r="G255" s="105">
        <f t="shared" si="38"/>
        <v>510</v>
      </c>
      <c r="H255" s="105">
        <f t="shared" si="38"/>
        <v>460</v>
      </c>
    </row>
    <row r="256" spans="1:8" s="5" customFormat="1" ht="12.75">
      <c r="A256" s="9" t="s">
        <v>99</v>
      </c>
      <c r="B256" s="9" t="s">
        <v>62</v>
      </c>
      <c r="C256" s="39" t="s">
        <v>383</v>
      </c>
      <c r="D256" s="9"/>
      <c r="E256" s="31" t="s">
        <v>384</v>
      </c>
      <c r="F256" s="105">
        <f t="shared" si="38"/>
        <v>558.6</v>
      </c>
      <c r="G256" s="105">
        <f t="shared" si="38"/>
        <v>510</v>
      </c>
      <c r="H256" s="105">
        <f t="shared" si="38"/>
        <v>460</v>
      </c>
    </row>
    <row r="257" spans="1:8" s="5" customFormat="1" ht="22.5">
      <c r="A257" s="9" t="s">
        <v>99</v>
      </c>
      <c r="B257" s="9" t="s">
        <v>62</v>
      </c>
      <c r="C257" s="39" t="s">
        <v>301</v>
      </c>
      <c r="D257" s="9"/>
      <c r="E257" s="31" t="s">
        <v>512</v>
      </c>
      <c r="F257" s="105">
        <f>F258+F259+F260</f>
        <v>558.6</v>
      </c>
      <c r="G257" s="105">
        <f>G258+G259+G260</f>
        <v>510</v>
      </c>
      <c r="H257" s="105">
        <f>H258+H259+H260</f>
        <v>460</v>
      </c>
    </row>
    <row r="258" spans="1:9" ht="45">
      <c r="A258" s="9" t="s">
        <v>99</v>
      </c>
      <c r="B258" s="9" t="s">
        <v>62</v>
      </c>
      <c r="C258" s="39" t="s">
        <v>301</v>
      </c>
      <c r="D258" s="9" t="s">
        <v>104</v>
      </c>
      <c r="E258" s="32" t="s">
        <v>105</v>
      </c>
      <c r="F258" s="105">
        <f>489+48.6</f>
        <v>537.6</v>
      </c>
      <c r="G258" s="105">
        <v>489</v>
      </c>
      <c r="H258" s="105">
        <f>489-50</f>
        <v>439</v>
      </c>
      <c r="I258">
        <v>48.6</v>
      </c>
    </row>
    <row r="259" spans="1:8" ht="22.5">
      <c r="A259" s="9" t="s">
        <v>99</v>
      </c>
      <c r="B259" s="9" t="s">
        <v>62</v>
      </c>
      <c r="C259" s="39" t="s">
        <v>301</v>
      </c>
      <c r="D259" s="9" t="s">
        <v>106</v>
      </c>
      <c r="E259" s="32" t="s">
        <v>566</v>
      </c>
      <c r="F259" s="105">
        <v>20</v>
      </c>
      <c r="G259" s="105">
        <v>20</v>
      </c>
      <c r="H259" s="105">
        <v>20</v>
      </c>
    </row>
    <row r="260" spans="1:8" ht="12.75">
      <c r="A260" s="9" t="s">
        <v>99</v>
      </c>
      <c r="B260" s="9" t="s">
        <v>62</v>
      </c>
      <c r="C260" s="39" t="s">
        <v>301</v>
      </c>
      <c r="D260" s="9" t="s">
        <v>150</v>
      </c>
      <c r="E260" s="31" t="s">
        <v>151</v>
      </c>
      <c r="F260" s="105">
        <v>1</v>
      </c>
      <c r="G260" s="105">
        <v>1</v>
      </c>
      <c r="H260" s="105">
        <v>1</v>
      </c>
    </row>
    <row r="261" spans="1:8" ht="22.5">
      <c r="A261" s="16" t="s">
        <v>24</v>
      </c>
      <c r="B261" s="9"/>
      <c r="C261" s="39"/>
      <c r="D261" s="9"/>
      <c r="E261" s="30" t="s">
        <v>491</v>
      </c>
      <c r="F261" s="103">
        <f>F262</f>
        <v>220</v>
      </c>
      <c r="G261" s="103">
        <f aca="true" t="shared" si="39" ref="G261:H263">G262</f>
        <v>220</v>
      </c>
      <c r="H261" s="103">
        <f t="shared" si="39"/>
        <v>185.9</v>
      </c>
    </row>
    <row r="262" spans="1:8" ht="12.75">
      <c r="A262" s="16" t="s">
        <v>24</v>
      </c>
      <c r="B262" s="16" t="s">
        <v>544</v>
      </c>
      <c r="C262" s="37"/>
      <c r="D262" s="16"/>
      <c r="E262" s="30" t="s">
        <v>551</v>
      </c>
      <c r="F262" s="103">
        <f>F263</f>
        <v>220</v>
      </c>
      <c r="G262" s="103">
        <f t="shared" si="39"/>
        <v>220</v>
      </c>
      <c r="H262" s="103">
        <f t="shared" si="39"/>
        <v>185.9</v>
      </c>
    </row>
    <row r="263" spans="1:8" ht="12.75">
      <c r="A263" s="16" t="s">
        <v>24</v>
      </c>
      <c r="B263" s="16" t="s">
        <v>77</v>
      </c>
      <c r="C263" s="37"/>
      <c r="D263" s="16"/>
      <c r="E263" s="30" t="s">
        <v>553</v>
      </c>
      <c r="F263" s="103">
        <f>F264</f>
        <v>220</v>
      </c>
      <c r="G263" s="103">
        <f t="shared" si="39"/>
        <v>220</v>
      </c>
      <c r="H263" s="103">
        <f t="shared" si="39"/>
        <v>185.9</v>
      </c>
    </row>
    <row r="264" spans="1:8" s="7" customFormat="1" ht="33.75">
      <c r="A264" s="9" t="s">
        <v>24</v>
      </c>
      <c r="B264" s="9" t="s">
        <v>77</v>
      </c>
      <c r="C264" s="39" t="s">
        <v>302</v>
      </c>
      <c r="D264" s="9"/>
      <c r="E264" s="32" t="s">
        <v>47</v>
      </c>
      <c r="F264" s="105">
        <f>F265+F284</f>
        <v>220</v>
      </c>
      <c r="G264" s="105">
        <f>G265+G284</f>
        <v>220</v>
      </c>
      <c r="H264" s="105">
        <f>H265+H284</f>
        <v>185.9</v>
      </c>
    </row>
    <row r="265" spans="1:8" s="5" customFormat="1" ht="12.75">
      <c r="A265" s="9" t="s">
        <v>24</v>
      </c>
      <c r="B265" s="9" t="s">
        <v>77</v>
      </c>
      <c r="C265" s="39" t="s">
        <v>303</v>
      </c>
      <c r="D265" s="57"/>
      <c r="E265" s="44" t="s">
        <v>518</v>
      </c>
      <c r="F265" s="105">
        <f>F267+F274</f>
        <v>190</v>
      </c>
      <c r="G265" s="105">
        <f>G267+G274</f>
        <v>190</v>
      </c>
      <c r="H265" s="105">
        <f>H267+H274</f>
        <v>155.9</v>
      </c>
    </row>
    <row r="266" spans="1:8" ht="22.5">
      <c r="A266" s="19" t="s">
        <v>24</v>
      </c>
      <c r="B266" s="9" t="s">
        <v>77</v>
      </c>
      <c r="C266" s="39" t="s">
        <v>304</v>
      </c>
      <c r="D266" s="19"/>
      <c r="E266" s="32" t="s">
        <v>191</v>
      </c>
      <c r="F266" s="109">
        <f>F267</f>
        <v>50</v>
      </c>
      <c r="G266" s="109">
        <f>G267</f>
        <v>50</v>
      </c>
      <c r="H266" s="109">
        <f>H267</f>
        <v>40</v>
      </c>
    </row>
    <row r="267" spans="1:8" ht="12.75">
      <c r="A267" s="19" t="s">
        <v>24</v>
      </c>
      <c r="B267" s="9" t="s">
        <v>77</v>
      </c>
      <c r="C267" s="39" t="s">
        <v>305</v>
      </c>
      <c r="D267" s="19"/>
      <c r="E267" s="31" t="s">
        <v>384</v>
      </c>
      <c r="F267" s="109">
        <f>F268+F270+F272</f>
        <v>50</v>
      </c>
      <c r="G267" s="109">
        <f>G268+G270+G272</f>
        <v>50</v>
      </c>
      <c r="H267" s="109">
        <f>H268+H270+H272</f>
        <v>40</v>
      </c>
    </row>
    <row r="268" spans="1:8" s="4" customFormat="1" ht="33.75">
      <c r="A268" s="19" t="s">
        <v>24</v>
      </c>
      <c r="B268" s="9" t="s">
        <v>77</v>
      </c>
      <c r="C268" s="39" t="s">
        <v>306</v>
      </c>
      <c r="D268" s="19"/>
      <c r="E268" s="32" t="s">
        <v>192</v>
      </c>
      <c r="F268" s="109">
        <f>F269</f>
        <v>30</v>
      </c>
      <c r="G268" s="109">
        <f>G269</f>
        <v>30</v>
      </c>
      <c r="H268" s="109">
        <f>H269</f>
        <v>20</v>
      </c>
    </row>
    <row r="269" spans="1:8" s="4" customFormat="1" ht="22.5">
      <c r="A269" s="9" t="s">
        <v>24</v>
      </c>
      <c r="B269" s="9" t="s">
        <v>77</v>
      </c>
      <c r="C269" s="39" t="s">
        <v>306</v>
      </c>
      <c r="D269" s="9" t="s">
        <v>106</v>
      </c>
      <c r="E269" s="32" t="s">
        <v>566</v>
      </c>
      <c r="F269" s="109">
        <v>30</v>
      </c>
      <c r="G269" s="109">
        <v>30</v>
      </c>
      <c r="H269" s="109">
        <f>30-10</f>
        <v>20</v>
      </c>
    </row>
    <row r="270" spans="1:8" s="4" customFormat="1" ht="33.75">
      <c r="A270" s="19" t="s">
        <v>24</v>
      </c>
      <c r="B270" s="9" t="s">
        <v>77</v>
      </c>
      <c r="C270" s="39" t="s">
        <v>307</v>
      </c>
      <c r="D270" s="19"/>
      <c r="E270" s="31" t="s">
        <v>193</v>
      </c>
      <c r="F270" s="109">
        <f>F271</f>
        <v>20</v>
      </c>
      <c r="G270" s="109">
        <f>G271</f>
        <v>20</v>
      </c>
      <c r="H270" s="109">
        <f>H271</f>
        <v>20</v>
      </c>
    </row>
    <row r="271" spans="1:8" s="4" customFormat="1" ht="25.5" customHeight="1">
      <c r="A271" s="9" t="s">
        <v>24</v>
      </c>
      <c r="B271" s="9" t="s">
        <v>77</v>
      </c>
      <c r="C271" s="39" t="s">
        <v>307</v>
      </c>
      <c r="D271" s="9" t="s">
        <v>106</v>
      </c>
      <c r="E271" s="32" t="s">
        <v>566</v>
      </c>
      <c r="F271" s="109">
        <v>20</v>
      </c>
      <c r="G271" s="109">
        <v>20</v>
      </c>
      <c r="H271" s="109">
        <v>20</v>
      </c>
    </row>
    <row r="272" spans="1:8" s="4" customFormat="1" ht="0.75" customHeight="1" hidden="1">
      <c r="A272" s="9" t="s">
        <v>24</v>
      </c>
      <c r="B272" s="9" t="s">
        <v>77</v>
      </c>
      <c r="C272" s="39" t="s">
        <v>363</v>
      </c>
      <c r="D272" s="9"/>
      <c r="E272" s="31" t="s">
        <v>364</v>
      </c>
      <c r="F272" s="109">
        <f>F273</f>
        <v>0</v>
      </c>
      <c r="G272" s="109">
        <f>G273</f>
        <v>0</v>
      </c>
      <c r="H272" s="109">
        <f>H273</f>
        <v>0</v>
      </c>
    </row>
    <row r="273" spans="1:8" s="4" customFormat="1" ht="22.5" hidden="1">
      <c r="A273" s="9" t="s">
        <v>24</v>
      </c>
      <c r="B273" s="9" t="s">
        <v>77</v>
      </c>
      <c r="C273" s="39" t="s">
        <v>363</v>
      </c>
      <c r="D273" s="9" t="s">
        <v>106</v>
      </c>
      <c r="E273" s="32" t="s">
        <v>566</v>
      </c>
      <c r="F273" s="109"/>
      <c r="G273" s="109"/>
      <c r="H273" s="109"/>
    </row>
    <row r="274" spans="1:8" s="4" customFormat="1" ht="12.75">
      <c r="A274" s="19" t="s">
        <v>24</v>
      </c>
      <c r="B274" s="9" t="s">
        <v>77</v>
      </c>
      <c r="C274" s="39" t="s">
        <v>308</v>
      </c>
      <c r="D274" s="19"/>
      <c r="E274" s="31" t="s">
        <v>194</v>
      </c>
      <c r="F274" s="109">
        <f>F275</f>
        <v>140</v>
      </c>
      <c r="G274" s="109">
        <f>G275</f>
        <v>140</v>
      </c>
      <c r="H274" s="109">
        <f>H275</f>
        <v>115.9</v>
      </c>
    </row>
    <row r="275" spans="1:8" s="4" customFormat="1" ht="12.75">
      <c r="A275" s="19" t="s">
        <v>24</v>
      </c>
      <c r="B275" s="9" t="s">
        <v>77</v>
      </c>
      <c r="C275" s="39" t="s">
        <v>309</v>
      </c>
      <c r="D275" s="19"/>
      <c r="E275" s="31" t="s">
        <v>384</v>
      </c>
      <c r="F275" s="109">
        <f>F276+F278+F280+F282</f>
        <v>140</v>
      </c>
      <c r="G275" s="109">
        <f>G276+G278+G280+G282</f>
        <v>140</v>
      </c>
      <c r="H275" s="109">
        <f>H276+H278+H280+H282</f>
        <v>115.9</v>
      </c>
    </row>
    <row r="276" spans="1:8" s="4" customFormat="1" ht="56.25" hidden="1">
      <c r="A276" s="19" t="s">
        <v>24</v>
      </c>
      <c r="B276" s="9" t="s">
        <v>77</v>
      </c>
      <c r="C276" s="39" t="s">
        <v>310</v>
      </c>
      <c r="D276" s="19"/>
      <c r="E276" s="31" t="s">
        <v>195</v>
      </c>
      <c r="F276" s="109">
        <f>F277</f>
        <v>0</v>
      </c>
      <c r="G276" s="109">
        <f>G277</f>
        <v>0</v>
      </c>
      <c r="H276" s="109">
        <f>H277</f>
        <v>0</v>
      </c>
    </row>
    <row r="277" spans="1:8" s="4" customFormat="1" ht="22.5" hidden="1">
      <c r="A277" s="9" t="s">
        <v>24</v>
      </c>
      <c r="B277" s="9" t="s">
        <v>77</v>
      </c>
      <c r="C277" s="39" t="s">
        <v>310</v>
      </c>
      <c r="D277" s="9" t="s">
        <v>106</v>
      </c>
      <c r="E277" s="32" t="s">
        <v>566</v>
      </c>
      <c r="F277" s="109"/>
      <c r="G277" s="109"/>
      <c r="H277" s="109"/>
    </row>
    <row r="278" spans="1:8" s="4" customFormat="1" ht="33.75">
      <c r="A278" s="9" t="s">
        <v>24</v>
      </c>
      <c r="B278" s="9" t="s">
        <v>77</v>
      </c>
      <c r="C278" s="39" t="s">
        <v>764</v>
      </c>
      <c r="D278" s="9"/>
      <c r="E278" s="32" t="s">
        <v>765</v>
      </c>
      <c r="F278" s="109">
        <f>F279</f>
        <v>93</v>
      </c>
      <c r="G278" s="109">
        <f>G279</f>
        <v>93</v>
      </c>
      <c r="H278" s="109">
        <f>H279</f>
        <v>68.9</v>
      </c>
    </row>
    <row r="279" spans="1:8" s="4" customFormat="1" ht="22.5">
      <c r="A279" s="9" t="s">
        <v>24</v>
      </c>
      <c r="B279" s="9" t="s">
        <v>77</v>
      </c>
      <c r="C279" s="39" t="s">
        <v>764</v>
      </c>
      <c r="D279" s="9" t="s">
        <v>106</v>
      </c>
      <c r="E279" s="32" t="s">
        <v>566</v>
      </c>
      <c r="F279" s="109">
        <v>93</v>
      </c>
      <c r="G279" s="109">
        <v>93</v>
      </c>
      <c r="H279" s="109">
        <f>93-24.1</f>
        <v>68.9</v>
      </c>
    </row>
    <row r="280" spans="1:8" s="4" customFormat="1" ht="12.75">
      <c r="A280" s="9" t="s">
        <v>24</v>
      </c>
      <c r="B280" s="9" t="s">
        <v>77</v>
      </c>
      <c r="C280" s="39" t="s">
        <v>781</v>
      </c>
      <c r="D280" s="9"/>
      <c r="E280" s="32" t="s">
        <v>766</v>
      </c>
      <c r="F280" s="109">
        <f>F281</f>
        <v>47</v>
      </c>
      <c r="G280" s="109">
        <f>G281</f>
        <v>47</v>
      </c>
      <c r="H280" s="109">
        <f>H281</f>
        <v>47</v>
      </c>
    </row>
    <row r="281" spans="1:8" s="4" customFormat="1" ht="21" customHeight="1">
      <c r="A281" s="9" t="s">
        <v>24</v>
      </c>
      <c r="B281" s="9" t="s">
        <v>77</v>
      </c>
      <c r="C281" s="39" t="s">
        <v>781</v>
      </c>
      <c r="D281" s="9" t="s">
        <v>106</v>
      </c>
      <c r="E281" s="32" t="s">
        <v>566</v>
      </c>
      <c r="F281" s="109">
        <v>47</v>
      </c>
      <c r="G281" s="109">
        <v>47</v>
      </c>
      <c r="H281" s="109">
        <v>47</v>
      </c>
    </row>
    <row r="282" spans="1:8" s="4" customFormat="1" ht="30.75" customHeight="1" hidden="1">
      <c r="A282" s="9" t="s">
        <v>24</v>
      </c>
      <c r="B282" s="9" t="s">
        <v>77</v>
      </c>
      <c r="C282" s="39" t="s">
        <v>792</v>
      </c>
      <c r="D282" s="9"/>
      <c r="E282" s="32" t="s">
        <v>791</v>
      </c>
      <c r="F282" s="109">
        <f>F283</f>
        <v>0</v>
      </c>
      <c r="G282" s="109">
        <f>G283</f>
        <v>0</v>
      </c>
      <c r="H282" s="109">
        <f>H283</f>
        <v>0</v>
      </c>
    </row>
    <row r="283" spans="1:8" s="4" customFormat="1" ht="22.5" hidden="1">
      <c r="A283" s="9" t="s">
        <v>24</v>
      </c>
      <c r="B283" s="9" t="s">
        <v>77</v>
      </c>
      <c r="C283" s="39" t="s">
        <v>792</v>
      </c>
      <c r="D283" s="9" t="s">
        <v>106</v>
      </c>
      <c r="E283" s="32" t="s">
        <v>566</v>
      </c>
      <c r="F283" s="109"/>
      <c r="G283" s="109"/>
      <c r="H283" s="109"/>
    </row>
    <row r="284" spans="1:8" s="4" customFormat="1" ht="12.75">
      <c r="A284" s="9" t="s">
        <v>24</v>
      </c>
      <c r="B284" s="9" t="s">
        <v>77</v>
      </c>
      <c r="C284" s="39" t="s">
        <v>311</v>
      </c>
      <c r="D284" s="29"/>
      <c r="E284" s="44" t="s">
        <v>196</v>
      </c>
      <c r="F284" s="109">
        <f aca="true" t="shared" si="40" ref="F284:H285">F285</f>
        <v>30</v>
      </c>
      <c r="G284" s="109">
        <f t="shared" si="40"/>
        <v>30</v>
      </c>
      <c r="H284" s="109">
        <f t="shared" si="40"/>
        <v>30</v>
      </c>
    </row>
    <row r="285" spans="1:8" s="4" customFormat="1" ht="33.75">
      <c r="A285" s="9" t="s">
        <v>24</v>
      </c>
      <c r="B285" s="9" t="s">
        <v>77</v>
      </c>
      <c r="C285" s="39" t="s">
        <v>312</v>
      </c>
      <c r="D285" s="19"/>
      <c r="E285" s="32" t="s">
        <v>197</v>
      </c>
      <c r="F285" s="109">
        <f t="shared" si="40"/>
        <v>30</v>
      </c>
      <c r="G285" s="109">
        <f t="shared" si="40"/>
        <v>30</v>
      </c>
      <c r="H285" s="109">
        <f t="shared" si="40"/>
        <v>30</v>
      </c>
    </row>
    <row r="286" spans="1:8" s="4" customFormat="1" ht="12.75">
      <c r="A286" s="9" t="s">
        <v>24</v>
      </c>
      <c r="B286" s="9" t="s">
        <v>77</v>
      </c>
      <c r="C286" s="39" t="s">
        <v>313</v>
      </c>
      <c r="D286" s="19"/>
      <c r="E286" s="31" t="s">
        <v>384</v>
      </c>
      <c r="F286" s="109">
        <f>F287+F289</f>
        <v>30</v>
      </c>
      <c r="G286" s="109">
        <f>G287+G289</f>
        <v>30</v>
      </c>
      <c r="H286" s="109">
        <f>H287+H289</f>
        <v>30</v>
      </c>
    </row>
    <row r="287" spans="1:8" s="4" customFormat="1" ht="22.5">
      <c r="A287" s="9" t="s">
        <v>24</v>
      </c>
      <c r="B287" s="9" t="s">
        <v>77</v>
      </c>
      <c r="C287" s="39" t="s">
        <v>314</v>
      </c>
      <c r="D287" s="19"/>
      <c r="E287" s="32" t="s">
        <v>253</v>
      </c>
      <c r="F287" s="109">
        <f>F288</f>
        <v>20</v>
      </c>
      <c r="G287" s="109">
        <f>G288</f>
        <v>20</v>
      </c>
      <c r="H287" s="109">
        <f>H288</f>
        <v>20</v>
      </c>
    </row>
    <row r="288" spans="1:8" s="4" customFormat="1" ht="22.5">
      <c r="A288" s="9" t="s">
        <v>24</v>
      </c>
      <c r="B288" s="9" t="s">
        <v>77</v>
      </c>
      <c r="C288" s="39" t="s">
        <v>314</v>
      </c>
      <c r="D288" s="9" t="s">
        <v>106</v>
      </c>
      <c r="E288" s="32" t="s">
        <v>566</v>
      </c>
      <c r="F288" s="109">
        <v>20</v>
      </c>
      <c r="G288" s="109">
        <v>20</v>
      </c>
      <c r="H288" s="109">
        <v>20</v>
      </c>
    </row>
    <row r="289" spans="1:8" s="4" customFormat="1" ht="33.75">
      <c r="A289" s="9" t="s">
        <v>24</v>
      </c>
      <c r="B289" s="9" t="s">
        <v>77</v>
      </c>
      <c r="C289" s="39" t="s">
        <v>315</v>
      </c>
      <c r="D289" s="19"/>
      <c r="E289" s="32" t="s">
        <v>527</v>
      </c>
      <c r="F289" s="109">
        <f>F290</f>
        <v>10</v>
      </c>
      <c r="G289" s="109">
        <f>G290</f>
        <v>10</v>
      </c>
      <c r="H289" s="109">
        <f>H290</f>
        <v>10</v>
      </c>
    </row>
    <row r="290" spans="1:8" s="4" customFormat="1" ht="22.5">
      <c r="A290" s="9" t="s">
        <v>24</v>
      </c>
      <c r="B290" s="9" t="s">
        <v>77</v>
      </c>
      <c r="C290" s="39" t="s">
        <v>315</v>
      </c>
      <c r="D290" s="9" t="s">
        <v>106</v>
      </c>
      <c r="E290" s="32" t="s">
        <v>566</v>
      </c>
      <c r="F290" s="109">
        <v>10</v>
      </c>
      <c r="G290" s="109">
        <v>10</v>
      </c>
      <c r="H290" s="109">
        <v>10</v>
      </c>
    </row>
    <row r="291" spans="1:8" s="4" customFormat="1" ht="33.75">
      <c r="A291" s="16" t="s">
        <v>25</v>
      </c>
      <c r="B291" s="16"/>
      <c r="C291" s="37"/>
      <c r="D291" s="16"/>
      <c r="E291" s="30" t="s">
        <v>89</v>
      </c>
      <c r="F291" s="103">
        <f>F292+F307+F341+F420+F408</f>
        <v>37452.7</v>
      </c>
      <c r="G291" s="103">
        <f>G292+G307+G341+G420+G408</f>
        <v>36865</v>
      </c>
      <c r="H291" s="103">
        <f>H292+H307+H341+H420+H408</f>
        <v>33995</v>
      </c>
    </row>
    <row r="292" spans="1:8" s="4" customFormat="1" ht="12.75">
      <c r="A292" s="16" t="s">
        <v>25</v>
      </c>
      <c r="B292" s="16" t="s">
        <v>548</v>
      </c>
      <c r="C292" s="37"/>
      <c r="D292" s="16"/>
      <c r="E292" s="30" t="s">
        <v>69</v>
      </c>
      <c r="F292" s="103">
        <f>F293</f>
        <v>30</v>
      </c>
      <c r="G292" s="103">
        <f aca="true" t="shared" si="41" ref="G292:H294">G293</f>
        <v>30</v>
      </c>
      <c r="H292" s="103">
        <f t="shared" si="41"/>
        <v>30</v>
      </c>
    </row>
    <row r="293" spans="1:8" ht="12.75">
      <c r="A293" s="9" t="s">
        <v>25</v>
      </c>
      <c r="B293" s="16" t="s">
        <v>73</v>
      </c>
      <c r="C293" s="37"/>
      <c r="D293" s="16"/>
      <c r="E293" s="30" t="s">
        <v>10</v>
      </c>
      <c r="F293" s="105">
        <f>F294</f>
        <v>30</v>
      </c>
      <c r="G293" s="105">
        <f t="shared" si="41"/>
        <v>30</v>
      </c>
      <c r="H293" s="105">
        <f t="shared" si="41"/>
        <v>30</v>
      </c>
    </row>
    <row r="294" spans="1:8" ht="22.5">
      <c r="A294" s="9" t="s">
        <v>25</v>
      </c>
      <c r="B294" s="9" t="s">
        <v>73</v>
      </c>
      <c r="C294" s="39" t="s">
        <v>463</v>
      </c>
      <c r="D294" s="9"/>
      <c r="E294" s="32" t="s">
        <v>44</v>
      </c>
      <c r="F294" s="105">
        <f>F295</f>
        <v>30</v>
      </c>
      <c r="G294" s="105">
        <f t="shared" si="41"/>
        <v>30</v>
      </c>
      <c r="H294" s="105">
        <f t="shared" si="41"/>
        <v>30</v>
      </c>
    </row>
    <row r="295" spans="1:8" s="8" customFormat="1" ht="12.75">
      <c r="A295" s="9" t="s">
        <v>25</v>
      </c>
      <c r="B295" s="9" t="s">
        <v>73</v>
      </c>
      <c r="C295" s="40" t="s">
        <v>316</v>
      </c>
      <c r="D295" s="17"/>
      <c r="E295" s="31" t="s">
        <v>182</v>
      </c>
      <c r="F295" s="105">
        <f>F296+F303</f>
        <v>30</v>
      </c>
      <c r="G295" s="105">
        <f>G296+G303</f>
        <v>30</v>
      </c>
      <c r="H295" s="105">
        <f>H296+H303</f>
        <v>30</v>
      </c>
    </row>
    <row r="296" spans="1:8" ht="22.5">
      <c r="A296" s="9" t="s">
        <v>25</v>
      </c>
      <c r="B296" s="9" t="s">
        <v>73</v>
      </c>
      <c r="C296" s="40" t="s">
        <v>317</v>
      </c>
      <c r="D296" s="17"/>
      <c r="E296" s="32" t="s">
        <v>326</v>
      </c>
      <c r="F296" s="105">
        <f>F297</f>
        <v>15</v>
      </c>
      <c r="G296" s="105">
        <f>G297</f>
        <v>15</v>
      </c>
      <c r="H296" s="105">
        <f>H297</f>
        <v>15</v>
      </c>
    </row>
    <row r="297" spans="1:8" ht="12.75">
      <c r="A297" s="9" t="s">
        <v>25</v>
      </c>
      <c r="B297" s="9" t="s">
        <v>73</v>
      </c>
      <c r="C297" s="40" t="s">
        <v>318</v>
      </c>
      <c r="D297" s="17"/>
      <c r="E297" s="31" t="s">
        <v>384</v>
      </c>
      <c r="F297" s="105">
        <f>F298+F300</f>
        <v>15</v>
      </c>
      <c r="G297" s="105">
        <f>G298+G300</f>
        <v>15</v>
      </c>
      <c r="H297" s="105">
        <f>H298+H300</f>
        <v>15</v>
      </c>
    </row>
    <row r="298" spans="1:8" ht="12.75">
      <c r="A298" s="9" t="s">
        <v>25</v>
      </c>
      <c r="B298" s="9" t="s">
        <v>73</v>
      </c>
      <c r="C298" s="40" t="s">
        <v>319</v>
      </c>
      <c r="D298" s="17"/>
      <c r="E298" s="32" t="s">
        <v>327</v>
      </c>
      <c r="F298" s="105">
        <f>F299</f>
        <v>15</v>
      </c>
      <c r="G298" s="105">
        <f>G299</f>
        <v>15</v>
      </c>
      <c r="H298" s="105">
        <f>H299</f>
        <v>15</v>
      </c>
    </row>
    <row r="299" spans="1:8" ht="21.75" customHeight="1">
      <c r="A299" s="9" t="s">
        <v>25</v>
      </c>
      <c r="B299" s="9" t="s">
        <v>73</v>
      </c>
      <c r="C299" s="40" t="s">
        <v>319</v>
      </c>
      <c r="D299" s="9" t="s">
        <v>106</v>
      </c>
      <c r="E299" s="32" t="s">
        <v>566</v>
      </c>
      <c r="F299" s="105">
        <v>15</v>
      </c>
      <c r="G299" s="105">
        <v>15</v>
      </c>
      <c r="H299" s="105">
        <v>15</v>
      </c>
    </row>
    <row r="300" spans="1:8" ht="22.5" hidden="1">
      <c r="A300" s="9" t="s">
        <v>25</v>
      </c>
      <c r="B300" s="9" t="s">
        <v>73</v>
      </c>
      <c r="C300" s="40" t="s">
        <v>320</v>
      </c>
      <c r="D300" s="17"/>
      <c r="E300" s="32" t="s">
        <v>328</v>
      </c>
      <c r="F300" s="105">
        <f aca="true" t="shared" si="42" ref="F300:H301">F301</f>
        <v>0</v>
      </c>
      <c r="G300" s="105">
        <f t="shared" si="42"/>
        <v>0</v>
      </c>
      <c r="H300" s="105">
        <f t="shared" si="42"/>
        <v>0</v>
      </c>
    </row>
    <row r="301" spans="1:8" ht="12.75" hidden="1">
      <c r="A301" s="9" t="s">
        <v>25</v>
      </c>
      <c r="B301" s="9" t="s">
        <v>73</v>
      </c>
      <c r="C301" s="40" t="s">
        <v>321</v>
      </c>
      <c r="D301" s="17"/>
      <c r="E301" s="32" t="s">
        <v>300</v>
      </c>
      <c r="F301" s="105">
        <f t="shared" si="42"/>
        <v>0</v>
      </c>
      <c r="G301" s="105">
        <f t="shared" si="42"/>
        <v>0</v>
      </c>
      <c r="H301" s="105">
        <f t="shared" si="42"/>
        <v>0</v>
      </c>
    </row>
    <row r="302" spans="1:8" ht="22.5" hidden="1">
      <c r="A302" s="9" t="s">
        <v>25</v>
      </c>
      <c r="B302" s="9" t="s">
        <v>73</v>
      </c>
      <c r="C302" s="40" t="s">
        <v>321</v>
      </c>
      <c r="D302" s="9" t="s">
        <v>106</v>
      </c>
      <c r="E302" s="32" t="s">
        <v>107</v>
      </c>
      <c r="F302" s="105">
        <v>0</v>
      </c>
      <c r="G302" s="105"/>
      <c r="H302" s="105"/>
    </row>
    <row r="303" spans="1:8" ht="22.5">
      <c r="A303" s="9" t="s">
        <v>25</v>
      </c>
      <c r="B303" s="9" t="s">
        <v>73</v>
      </c>
      <c r="C303" s="40" t="s">
        <v>263</v>
      </c>
      <c r="D303" s="17"/>
      <c r="E303" s="32" t="s">
        <v>329</v>
      </c>
      <c r="F303" s="105">
        <f>F304</f>
        <v>15</v>
      </c>
      <c r="G303" s="105">
        <f aca="true" t="shared" si="43" ref="G303:H305">G304</f>
        <v>15</v>
      </c>
      <c r="H303" s="105">
        <f t="shared" si="43"/>
        <v>15</v>
      </c>
    </row>
    <row r="304" spans="1:8" ht="12.75">
      <c r="A304" s="9" t="s">
        <v>25</v>
      </c>
      <c r="B304" s="9" t="s">
        <v>73</v>
      </c>
      <c r="C304" s="40" t="s">
        <v>264</v>
      </c>
      <c r="D304" s="17"/>
      <c r="E304" s="31" t="s">
        <v>384</v>
      </c>
      <c r="F304" s="105">
        <f>F305</f>
        <v>15</v>
      </c>
      <c r="G304" s="105">
        <f t="shared" si="43"/>
        <v>15</v>
      </c>
      <c r="H304" s="105">
        <f t="shared" si="43"/>
        <v>15</v>
      </c>
    </row>
    <row r="305" spans="1:8" ht="12.75">
      <c r="A305" s="9" t="s">
        <v>25</v>
      </c>
      <c r="B305" s="9" t="s">
        <v>73</v>
      </c>
      <c r="C305" s="40" t="s">
        <v>567</v>
      </c>
      <c r="D305" s="17"/>
      <c r="E305" s="32" t="s">
        <v>362</v>
      </c>
      <c r="F305" s="105">
        <f>F306</f>
        <v>15</v>
      </c>
      <c r="G305" s="105">
        <f t="shared" si="43"/>
        <v>15</v>
      </c>
      <c r="H305" s="105">
        <f t="shared" si="43"/>
        <v>15</v>
      </c>
    </row>
    <row r="306" spans="1:8" ht="22.5">
      <c r="A306" s="9" t="s">
        <v>25</v>
      </c>
      <c r="B306" s="9" t="s">
        <v>73</v>
      </c>
      <c r="C306" s="40" t="s">
        <v>567</v>
      </c>
      <c r="D306" s="9" t="s">
        <v>106</v>
      </c>
      <c r="E306" s="32" t="s">
        <v>566</v>
      </c>
      <c r="F306" s="105">
        <v>15</v>
      </c>
      <c r="G306" s="105">
        <v>15</v>
      </c>
      <c r="H306" s="105">
        <v>15</v>
      </c>
    </row>
    <row r="307" spans="1:8" ht="12.75">
      <c r="A307" s="16" t="s">
        <v>25</v>
      </c>
      <c r="B307" s="16" t="s">
        <v>11</v>
      </c>
      <c r="C307" s="37"/>
      <c r="D307" s="16"/>
      <c r="E307" s="30" t="s">
        <v>12</v>
      </c>
      <c r="F307" s="103">
        <f>F308+F318</f>
        <v>2740</v>
      </c>
      <c r="G307" s="103">
        <f>G308+G318</f>
        <v>2740</v>
      </c>
      <c r="H307" s="103">
        <f>H308+H318</f>
        <v>2550</v>
      </c>
    </row>
    <row r="308" spans="1:8" ht="12.75">
      <c r="A308" s="16" t="s">
        <v>25</v>
      </c>
      <c r="B308" s="16" t="s">
        <v>559</v>
      </c>
      <c r="C308" s="37"/>
      <c r="D308" s="16"/>
      <c r="E308" s="33" t="s">
        <v>560</v>
      </c>
      <c r="F308" s="103">
        <f aca="true" t="shared" si="44" ref="F308:H311">F309</f>
        <v>2560</v>
      </c>
      <c r="G308" s="103">
        <f t="shared" si="44"/>
        <v>2560</v>
      </c>
      <c r="H308" s="103">
        <f t="shared" si="44"/>
        <v>2370</v>
      </c>
    </row>
    <row r="309" spans="1:8" ht="22.5">
      <c r="A309" s="9" t="s">
        <v>25</v>
      </c>
      <c r="B309" s="9" t="s">
        <v>559</v>
      </c>
      <c r="C309" s="39" t="s">
        <v>265</v>
      </c>
      <c r="D309" s="9"/>
      <c r="E309" s="32" t="s">
        <v>48</v>
      </c>
      <c r="F309" s="105">
        <f t="shared" si="44"/>
        <v>2560</v>
      </c>
      <c r="G309" s="105">
        <f t="shared" si="44"/>
        <v>2560</v>
      </c>
      <c r="H309" s="105">
        <f t="shared" si="44"/>
        <v>2370</v>
      </c>
    </row>
    <row r="310" spans="1:8" s="5" customFormat="1" ht="12.75">
      <c r="A310" s="9" t="s">
        <v>25</v>
      </c>
      <c r="B310" s="9" t="s">
        <v>559</v>
      </c>
      <c r="C310" s="39" t="s">
        <v>266</v>
      </c>
      <c r="D310" s="9"/>
      <c r="E310" s="32" t="s">
        <v>516</v>
      </c>
      <c r="F310" s="105">
        <f t="shared" si="44"/>
        <v>2560</v>
      </c>
      <c r="G310" s="105">
        <f t="shared" si="44"/>
        <v>2560</v>
      </c>
      <c r="H310" s="105">
        <f t="shared" si="44"/>
        <v>2370</v>
      </c>
    </row>
    <row r="311" spans="1:8" s="5" customFormat="1" ht="12.75">
      <c r="A311" s="9" t="s">
        <v>25</v>
      </c>
      <c r="B311" s="9" t="s">
        <v>559</v>
      </c>
      <c r="C311" s="39" t="s">
        <v>267</v>
      </c>
      <c r="D311" s="9"/>
      <c r="E311" s="32" t="s">
        <v>516</v>
      </c>
      <c r="F311" s="108">
        <f t="shared" si="44"/>
        <v>2560</v>
      </c>
      <c r="G311" s="108">
        <f t="shared" si="44"/>
        <v>2560</v>
      </c>
      <c r="H311" s="108">
        <f t="shared" si="44"/>
        <v>2370</v>
      </c>
    </row>
    <row r="312" spans="1:8" s="5" customFormat="1" ht="12.75">
      <c r="A312" s="9" t="s">
        <v>25</v>
      </c>
      <c r="B312" s="9" t="s">
        <v>559</v>
      </c>
      <c r="C312" s="39" t="s">
        <v>268</v>
      </c>
      <c r="D312" s="9"/>
      <c r="E312" s="31" t="s">
        <v>384</v>
      </c>
      <c r="F312" s="108">
        <f>F313+F315</f>
        <v>2560</v>
      </c>
      <c r="G312" s="108">
        <f>G313+G315</f>
        <v>2560</v>
      </c>
      <c r="H312" s="108">
        <f>H313+H315</f>
        <v>2370</v>
      </c>
    </row>
    <row r="313" spans="1:8" ht="22.5">
      <c r="A313" s="9" t="s">
        <v>25</v>
      </c>
      <c r="B313" s="9" t="s">
        <v>559</v>
      </c>
      <c r="C313" s="39" t="s">
        <v>269</v>
      </c>
      <c r="D313" s="9"/>
      <c r="E313" s="32" t="s">
        <v>508</v>
      </c>
      <c r="F313" s="108">
        <f>F314</f>
        <v>2560</v>
      </c>
      <c r="G313" s="108">
        <f>G314</f>
        <v>2560</v>
      </c>
      <c r="H313" s="108">
        <f>H314</f>
        <v>2370</v>
      </c>
    </row>
    <row r="314" spans="1:8" ht="22.5">
      <c r="A314" s="9" t="s">
        <v>25</v>
      </c>
      <c r="B314" s="9" t="s">
        <v>559</v>
      </c>
      <c r="C314" s="39" t="s">
        <v>269</v>
      </c>
      <c r="D314" s="9" t="s">
        <v>152</v>
      </c>
      <c r="E314" s="32" t="s">
        <v>483</v>
      </c>
      <c r="F314" s="108">
        <v>2560</v>
      </c>
      <c r="G314" s="108">
        <v>2560</v>
      </c>
      <c r="H314" s="108">
        <f>2560-190</f>
        <v>2370</v>
      </c>
    </row>
    <row r="315" spans="1:8" ht="22.5" hidden="1">
      <c r="A315" s="9" t="s">
        <v>25</v>
      </c>
      <c r="B315" s="9" t="s">
        <v>559</v>
      </c>
      <c r="C315" s="39" t="s">
        <v>365</v>
      </c>
      <c r="D315" s="9"/>
      <c r="E315" s="34" t="s">
        <v>63</v>
      </c>
      <c r="F315" s="108">
        <f aca="true" t="shared" si="45" ref="F315:H316">F316</f>
        <v>0</v>
      </c>
      <c r="G315" s="108">
        <f t="shared" si="45"/>
        <v>0</v>
      </c>
      <c r="H315" s="108">
        <f t="shared" si="45"/>
        <v>0</v>
      </c>
    </row>
    <row r="316" spans="1:8" ht="12.75" hidden="1">
      <c r="A316" s="9" t="s">
        <v>25</v>
      </c>
      <c r="B316" s="9" t="s">
        <v>559</v>
      </c>
      <c r="C316" s="39" t="s">
        <v>366</v>
      </c>
      <c r="D316" s="9"/>
      <c r="E316" s="32" t="s">
        <v>247</v>
      </c>
      <c r="F316" s="108">
        <f t="shared" si="45"/>
        <v>0</v>
      </c>
      <c r="G316" s="108">
        <f t="shared" si="45"/>
        <v>0</v>
      </c>
      <c r="H316" s="108">
        <f t="shared" si="45"/>
        <v>0</v>
      </c>
    </row>
    <row r="317" spans="1:8" ht="22.5" hidden="1">
      <c r="A317" s="9" t="s">
        <v>25</v>
      </c>
      <c r="B317" s="9" t="s">
        <v>559</v>
      </c>
      <c r="C317" s="39" t="s">
        <v>366</v>
      </c>
      <c r="D317" s="9" t="s">
        <v>152</v>
      </c>
      <c r="E317" s="32" t="s">
        <v>483</v>
      </c>
      <c r="F317" s="108"/>
      <c r="G317" s="108"/>
      <c r="H317" s="108"/>
    </row>
    <row r="318" spans="1:8" ht="12.75">
      <c r="A318" s="9" t="s">
        <v>25</v>
      </c>
      <c r="B318" s="9" t="s">
        <v>13</v>
      </c>
      <c r="C318" s="37"/>
      <c r="D318" s="16"/>
      <c r="E318" s="30" t="s">
        <v>29</v>
      </c>
      <c r="F318" s="118">
        <f>F319</f>
        <v>180</v>
      </c>
      <c r="G318" s="118">
        <f>G319</f>
        <v>180</v>
      </c>
      <c r="H318" s="118">
        <f>H319</f>
        <v>180</v>
      </c>
    </row>
    <row r="319" spans="1:8" ht="22.5">
      <c r="A319" s="9" t="s">
        <v>25</v>
      </c>
      <c r="B319" s="9" t="s">
        <v>13</v>
      </c>
      <c r="C319" s="39" t="s">
        <v>463</v>
      </c>
      <c r="D319" s="9"/>
      <c r="E319" s="32" t="s">
        <v>53</v>
      </c>
      <c r="F319" s="108">
        <f>F320+F325</f>
        <v>180</v>
      </c>
      <c r="G319" s="108">
        <f>G320+G325</f>
        <v>180</v>
      </c>
      <c r="H319" s="108">
        <f>H320+H325</f>
        <v>180</v>
      </c>
    </row>
    <row r="320" spans="1:8" ht="12.75">
      <c r="A320" s="9" t="s">
        <v>25</v>
      </c>
      <c r="B320" s="9" t="s">
        <v>13</v>
      </c>
      <c r="C320" s="39" t="s">
        <v>270</v>
      </c>
      <c r="D320" s="9"/>
      <c r="E320" s="44" t="s">
        <v>522</v>
      </c>
      <c r="F320" s="108">
        <f>F321</f>
        <v>30</v>
      </c>
      <c r="G320" s="108">
        <f aca="true" t="shared" si="46" ref="G320:H323">G321</f>
        <v>30</v>
      </c>
      <c r="H320" s="108">
        <f t="shared" si="46"/>
        <v>30</v>
      </c>
    </row>
    <row r="321" spans="1:8" ht="22.5">
      <c r="A321" s="9" t="s">
        <v>25</v>
      </c>
      <c r="B321" s="9" t="s">
        <v>13</v>
      </c>
      <c r="C321" s="39" t="s">
        <v>271</v>
      </c>
      <c r="D321" s="9"/>
      <c r="E321" s="32" t="s">
        <v>261</v>
      </c>
      <c r="F321" s="108">
        <f>F322</f>
        <v>30</v>
      </c>
      <c r="G321" s="108">
        <f t="shared" si="46"/>
        <v>30</v>
      </c>
      <c r="H321" s="108">
        <f t="shared" si="46"/>
        <v>30</v>
      </c>
    </row>
    <row r="322" spans="1:8" ht="12.75">
      <c r="A322" s="9" t="s">
        <v>25</v>
      </c>
      <c r="B322" s="9" t="s">
        <v>13</v>
      </c>
      <c r="C322" s="39" t="s">
        <v>272</v>
      </c>
      <c r="D322" s="9"/>
      <c r="E322" s="31" t="s">
        <v>384</v>
      </c>
      <c r="F322" s="108">
        <f>F323</f>
        <v>30</v>
      </c>
      <c r="G322" s="108">
        <f t="shared" si="46"/>
        <v>30</v>
      </c>
      <c r="H322" s="108">
        <f t="shared" si="46"/>
        <v>30</v>
      </c>
    </row>
    <row r="323" spans="1:8" ht="33.75">
      <c r="A323" s="9" t="s">
        <v>25</v>
      </c>
      <c r="B323" s="9" t="s">
        <v>13</v>
      </c>
      <c r="C323" s="39" t="s">
        <v>273</v>
      </c>
      <c r="D323" s="9"/>
      <c r="E323" s="32" t="s">
        <v>262</v>
      </c>
      <c r="F323" s="108">
        <f>F324</f>
        <v>30</v>
      </c>
      <c r="G323" s="108">
        <f t="shared" si="46"/>
        <v>30</v>
      </c>
      <c r="H323" s="108">
        <f t="shared" si="46"/>
        <v>30</v>
      </c>
    </row>
    <row r="324" spans="1:8" ht="22.5">
      <c r="A324" s="9" t="s">
        <v>25</v>
      </c>
      <c r="B324" s="9" t="s">
        <v>13</v>
      </c>
      <c r="C324" s="39" t="s">
        <v>273</v>
      </c>
      <c r="D324" s="9" t="s">
        <v>106</v>
      </c>
      <c r="E324" s="32" t="s">
        <v>566</v>
      </c>
      <c r="F324" s="108">
        <v>30</v>
      </c>
      <c r="G324" s="108">
        <v>30</v>
      </c>
      <c r="H324" s="108">
        <v>30</v>
      </c>
    </row>
    <row r="325" spans="1:8" ht="33.75">
      <c r="A325" s="9" t="s">
        <v>25</v>
      </c>
      <c r="B325" s="9" t="s">
        <v>13</v>
      </c>
      <c r="C325" s="39" t="s">
        <v>274</v>
      </c>
      <c r="D325" s="9"/>
      <c r="E325" s="44" t="s">
        <v>276</v>
      </c>
      <c r="F325" s="108">
        <f>F326+F330+F337</f>
        <v>150</v>
      </c>
      <c r="G325" s="108">
        <f>G326+G330+G337</f>
        <v>150</v>
      </c>
      <c r="H325" s="108">
        <f>H326+H330+H337</f>
        <v>150</v>
      </c>
    </row>
    <row r="326" spans="1:8" ht="22.5">
      <c r="A326" s="9" t="s">
        <v>25</v>
      </c>
      <c r="B326" s="9" t="s">
        <v>13</v>
      </c>
      <c r="C326" s="39" t="s">
        <v>275</v>
      </c>
      <c r="D326" s="9"/>
      <c r="E326" s="32" t="s">
        <v>277</v>
      </c>
      <c r="F326" s="108">
        <f>F327</f>
        <v>90</v>
      </c>
      <c r="G326" s="108">
        <f aca="true" t="shared" si="47" ref="G326:H328">G327</f>
        <v>90</v>
      </c>
      <c r="H326" s="108">
        <f t="shared" si="47"/>
        <v>90</v>
      </c>
    </row>
    <row r="327" spans="1:8" ht="12.75">
      <c r="A327" s="9" t="s">
        <v>25</v>
      </c>
      <c r="B327" s="9" t="s">
        <v>13</v>
      </c>
      <c r="C327" s="39" t="s">
        <v>203</v>
      </c>
      <c r="D327" s="9"/>
      <c r="E327" s="31" t="s">
        <v>384</v>
      </c>
      <c r="F327" s="108">
        <f>F328</f>
        <v>90</v>
      </c>
      <c r="G327" s="108">
        <f t="shared" si="47"/>
        <v>90</v>
      </c>
      <c r="H327" s="108">
        <f t="shared" si="47"/>
        <v>90</v>
      </c>
    </row>
    <row r="328" spans="1:8" ht="33.75">
      <c r="A328" s="9" t="s">
        <v>25</v>
      </c>
      <c r="B328" s="9" t="s">
        <v>13</v>
      </c>
      <c r="C328" s="39" t="s">
        <v>204</v>
      </c>
      <c r="D328" s="9"/>
      <c r="E328" s="32" t="s">
        <v>278</v>
      </c>
      <c r="F328" s="108">
        <f>F329</f>
        <v>90</v>
      </c>
      <c r="G328" s="108">
        <f t="shared" si="47"/>
        <v>90</v>
      </c>
      <c r="H328" s="108">
        <f t="shared" si="47"/>
        <v>90</v>
      </c>
    </row>
    <row r="329" spans="1:8" ht="22.5">
      <c r="A329" s="9" t="s">
        <v>25</v>
      </c>
      <c r="B329" s="9" t="s">
        <v>13</v>
      </c>
      <c r="C329" s="39" t="s">
        <v>204</v>
      </c>
      <c r="D329" s="9" t="s">
        <v>106</v>
      </c>
      <c r="E329" s="32" t="s">
        <v>566</v>
      </c>
      <c r="F329" s="108">
        <v>90</v>
      </c>
      <c r="G329" s="108">
        <v>90</v>
      </c>
      <c r="H329" s="108">
        <v>90</v>
      </c>
    </row>
    <row r="330" spans="1:8" ht="12.75">
      <c r="A330" s="9" t="s">
        <v>25</v>
      </c>
      <c r="B330" s="9" t="s">
        <v>13</v>
      </c>
      <c r="C330" s="39" t="s">
        <v>205</v>
      </c>
      <c r="D330" s="9"/>
      <c r="E330" s="32" t="s">
        <v>279</v>
      </c>
      <c r="F330" s="108">
        <f>F331</f>
        <v>40</v>
      </c>
      <c r="G330" s="108">
        <f>G331</f>
        <v>40</v>
      </c>
      <c r="H330" s="108">
        <f>H331</f>
        <v>40</v>
      </c>
    </row>
    <row r="331" spans="1:8" ht="12.75">
      <c r="A331" s="9" t="s">
        <v>25</v>
      </c>
      <c r="B331" s="9" t="s">
        <v>13</v>
      </c>
      <c r="C331" s="39" t="s">
        <v>206</v>
      </c>
      <c r="D331" s="9"/>
      <c r="E331" s="31" t="s">
        <v>384</v>
      </c>
      <c r="F331" s="108">
        <f>F332+F334</f>
        <v>40</v>
      </c>
      <c r="G331" s="108">
        <f>G332+G334</f>
        <v>40</v>
      </c>
      <c r="H331" s="108">
        <f>H332+H334</f>
        <v>40</v>
      </c>
    </row>
    <row r="332" spans="1:8" ht="12.75">
      <c r="A332" s="9" t="s">
        <v>25</v>
      </c>
      <c r="B332" s="9" t="s">
        <v>13</v>
      </c>
      <c r="C332" s="39" t="s">
        <v>207</v>
      </c>
      <c r="D332" s="9"/>
      <c r="E332" s="32" t="s">
        <v>280</v>
      </c>
      <c r="F332" s="108">
        <f>F333</f>
        <v>40</v>
      </c>
      <c r="G332" s="108">
        <f>G333</f>
        <v>40</v>
      </c>
      <c r="H332" s="108">
        <f>H333</f>
        <v>40</v>
      </c>
    </row>
    <row r="333" spans="1:8" ht="22.5">
      <c r="A333" s="9" t="s">
        <v>25</v>
      </c>
      <c r="B333" s="9" t="s">
        <v>13</v>
      </c>
      <c r="C333" s="39" t="s">
        <v>207</v>
      </c>
      <c r="D333" s="9" t="s">
        <v>106</v>
      </c>
      <c r="E333" s="32" t="s">
        <v>566</v>
      </c>
      <c r="F333" s="108">
        <v>40</v>
      </c>
      <c r="G333" s="108">
        <v>40</v>
      </c>
      <c r="H333" s="108">
        <v>40</v>
      </c>
    </row>
    <row r="334" spans="1:8" ht="0.75" customHeight="1" hidden="1">
      <c r="A334" s="121" t="s">
        <v>25</v>
      </c>
      <c r="B334" s="121" t="s">
        <v>13</v>
      </c>
      <c r="C334" s="122" t="s">
        <v>208</v>
      </c>
      <c r="D334" s="121"/>
      <c r="E334" s="123" t="s">
        <v>281</v>
      </c>
      <c r="F334" s="124">
        <f aca="true" t="shared" si="48" ref="F334:H335">F335</f>
        <v>0</v>
      </c>
      <c r="G334" s="108">
        <f t="shared" si="48"/>
        <v>0</v>
      </c>
      <c r="H334" s="108">
        <f t="shared" si="48"/>
        <v>0</v>
      </c>
    </row>
    <row r="335" spans="1:8" ht="12.75" hidden="1">
      <c r="A335" s="121" t="s">
        <v>25</v>
      </c>
      <c r="B335" s="121" t="s">
        <v>13</v>
      </c>
      <c r="C335" s="122" t="s">
        <v>209</v>
      </c>
      <c r="D335" s="121"/>
      <c r="E335" s="123" t="s">
        <v>300</v>
      </c>
      <c r="F335" s="124">
        <f t="shared" si="48"/>
        <v>0</v>
      </c>
      <c r="G335" s="108">
        <f t="shared" si="48"/>
        <v>0</v>
      </c>
      <c r="H335" s="108">
        <f t="shared" si="48"/>
        <v>0</v>
      </c>
    </row>
    <row r="336" spans="1:8" ht="22.5" hidden="1">
      <c r="A336" s="121" t="s">
        <v>25</v>
      </c>
      <c r="B336" s="121" t="s">
        <v>13</v>
      </c>
      <c r="C336" s="122" t="s">
        <v>209</v>
      </c>
      <c r="D336" s="121" t="s">
        <v>106</v>
      </c>
      <c r="E336" s="123" t="s">
        <v>107</v>
      </c>
      <c r="F336" s="124"/>
      <c r="G336" s="108"/>
      <c r="H336" s="108"/>
    </row>
    <row r="337" spans="1:8" ht="22.5">
      <c r="A337" s="9" t="s">
        <v>25</v>
      </c>
      <c r="B337" s="9" t="s">
        <v>13</v>
      </c>
      <c r="C337" s="39" t="s">
        <v>367</v>
      </c>
      <c r="D337" s="9"/>
      <c r="E337" s="32" t="s">
        <v>368</v>
      </c>
      <c r="F337" s="108">
        <f>F338</f>
        <v>20</v>
      </c>
      <c r="G337" s="108">
        <f aca="true" t="shared" si="49" ref="G337:H339">G338</f>
        <v>20</v>
      </c>
      <c r="H337" s="108">
        <f t="shared" si="49"/>
        <v>20</v>
      </c>
    </row>
    <row r="338" spans="1:8" ht="12.75">
      <c r="A338" s="9" t="s">
        <v>25</v>
      </c>
      <c r="B338" s="9" t="s">
        <v>13</v>
      </c>
      <c r="C338" s="39" t="s">
        <v>339</v>
      </c>
      <c r="D338" s="9"/>
      <c r="E338" s="31" t="s">
        <v>384</v>
      </c>
      <c r="F338" s="108">
        <f>F339</f>
        <v>20</v>
      </c>
      <c r="G338" s="108">
        <f t="shared" si="49"/>
        <v>20</v>
      </c>
      <c r="H338" s="108">
        <f t="shared" si="49"/>
        <v>20</v>
      </c>
    </row>
    <row r="339" spans="1:8" ht="12.75">
      <c r="A339" s="9" t="s">
        <v>25</v>
      </c>
      <c r="B339" s="9" t="s">
        <v>13</v>
      </c>
      <c r="C339" s="39" t="s">
        <v>340</v>
      </c>
      <c r="D339" s="9"/>
      <c r="E339" s="32" t="s">
        <v>341</v>
      </c>
      <c r="F339" s="108">
        <f>F340</f>
        <v>20</v>
      </c>
      <c r="G339" s="108">
        <f t="shared" si="49"/>
        <v>20</v>
      </c>
      <c r="H339" s="108">
        <f t="shared" si="49"/>
        <v>20</v>
      </c>
    </row>
    <row r="340" spans="1:8" ht="22.5">
      <c r="A340" s="9" t="s">
        <v>25</v>
      </c>
      <c r="B340" s="9" t="s">
        <v>13</v>
      </c>
      <c r="C340" s="39" t="s">
        <v>340</v>
      </c>
      <c r="D340" s="9" t="s">
        <v>106</v>
      </c>
      <c r="E340" s="32" t="s">
        <v>566</v>
      </c>
      <c r="F340" s="108">
        <v>20</v>
      </c>
      <c r="G340" s="108">
        <v>20</v>
      </c>
      <c r="H340" s="108">
        <v>20</v>
      </c>
    </row>
    <row r="341" spans="1:8" ht="12.75">
      <c r="A341" s="16" t="s">
        <v>25</v>
      </c>
      <c r="B341" s="16" t="s">
        <v>16</v>
      </c>
      <c r="C341" s="37"/>
      <c r="D341" s="16"/>
      <c r="E341" s="30" t="s">
        <v>28</v>
      </c>
      <c r="F341" s="103">
        <f>F342+F389</f>
        <v>30577.7</v>
      </c>
      <c r="G341" s="103">
        <f>G342+G389</f>
        <v>29990</v>
      </c>
      <c r="H341" s="103">
        <f>H342+H389</f>
        <v>27610</v>
      </c>
    </row>
    <row r="342" spans="1:8" ht="12.75">
      <c r="A342" s="16" t="s">
        <v>25</v>
      </c>
      <c r="B342" s="16" t="s">
        <v>57</v>
      </c>
      <c r="C342" s="37"/>
      <c r="D342" s="16"/>
      <c r="E342" s="30" t="s">
        <v>58</v>
      </c>
      <c r="F342" s="103">
        <f>F343</f>
        <v>23800</v>
      </c>
      <c r="G342" s="103">
        <f>G343</f>
        <v>23300</v>
      </c>
      <c r="H342" s="103">
        <f>H343</f>
        <v>21270</v>
      </c>
    </row>
    <row r="343" spans="1:8" ht="22.5">
      <c r="A343" s="9" t="s">
        <v>25</v>
      </c>
      <c r="B343" s="9" t="s">
        <v>57</v>
      </c>
      <c r="C343" s="39" t="s">
        <v>265</v>
      </c>
      <c r="D343" s="9"/>
      <c r="E343" s="32" t="s">
        <v>48</v>
      </c>
      <c r="F343" s="105">
        <f>F344+F367+F379</f>
        <v>23800</v>
      </c>
      <c r="G343" s="105">
        <f>G344+G367+G379</f>
        <v>23300</v>
      </c>
      <c r="H343" s="105">
        <f>H344+H367+H379</f>
        <v>21270</v>
      </c>
    </row>
    <row r="344" spans="1:8" s="5" customFormat="1" ht="22.5">
      <c r="A344" s="9" t="s">
        <v>25</v>
      </c>
      <c r="B344" s="9" t="s">
        <v>57</v>
      </c>
      <c r="C344" s="39" t="s">
        <v>210</v>
      </c>
      <c r="D344" s="9"/>
      <c r="E344" s="44" t="s">
        <v>494</v>
      </c>
      <c r="F344" s="108">
        <f aca="true" t="shared" si="50" ref="F344:H345">F345</f>
        <v>16820</v>
      </c>
      <c r="G344" s="108">
        <f t="shared" si="50"/>
        <v>16320</v>
      </c>
      <c r="H344" s="108">
        <f t="shared" si="50"/>
        <v>14720</v>
      </c>
    </row>
    <row r="345" spans="1:8" s="5" customFormat="1" ht="12.75">
      <c r="A345" s="9" t="s">
        <v>25</v>
      </c>
      <c r="B345" s="9" t="s">
        <v>57</v>
      </c>
      <c r="C345" s="39" t="s">
        <v>211</v>
      </c>
      <c r="D345" s="9"/>
      <c r="E345" s="32" t="s">
        <v>495</v>
      </c>
      <c r="F345" s="108">
        <f t="shared" si="50"/>
        <v>16820</v>
      </c>
      <c r="G345" s="108">
        <f t="shared" si="50"/>
        <v>16320</v>
      </c>
      <c r="H345" s="108">
        <f t="shared" si="50"/>
        <v>14720</v>
      </c>
    </row>
    <row r="346" spans="1:8" ht="12.75">
      <c r="A346" s="9" t="s">
        <v>25</v>
      </c>
      <c r="B346" s="9" t="s">
        <v>57</v>
      </c>
      <c r="C346" s="39" t="s">
        <v>212</v>
      </c>
      <c r="D346" s="9"/>
      <c r="E346" s="31" t="s">
        <v>384</v>
      </c>
      <c r="F346" s="108">
        <f>F347+F357+F361+F351+F354+F349+F364</f>
        <v>16820</v>
      </c>
      <c r="G346" s="108">
        <f>G347+G357+G361+G351+G354+G349+G364</f>
        <v>16320</v>
      </c>
      <c r="H346" s="108">
        <f>H347+H357+H361+H351+H354+H349+H364</f>
        <v>14720</v>
      </c>
    </row>
    <row r="347" spans="1:8" ht="33.75">
      <c r="A347" s="9" t="s">
        <v>25</v>
      </c>
      <c r="B347" s="9" t="s">
        <v>57</v>
      </c>
      <c r="C347" s="39" t="s">
        <v>213</v>
      </c>
      <c r="D347" s="9"/>
      <c r="E347" s="32" t="s">
        <v>502</v>
      </c>
      <c r="F347" s="108">
        <f>F348</f>
        <v>6420</v>
      </c>
      <c r="G347" s="108">
        <f>G348</f>
        <v>6420</v>
      </c>
      <c r="H347" s="108">
        <f>H348</f>
        <v>5720</v>
      </c>
    </row>
    <row r="348" spans="1:8" ht="22.5">
      <c r="A348" s="9" t="s">
        <v>25</v>
      </c>
      <c r="B348" s="9" t="s">
        <v>57</v>
      </c>
      <c r="C348" s="39" t="s">
        <v>213</v>
      </c>
      <c r="D348" s="9" t="s">
        <v>152</v>
      </c>
      <c r="E348" s="32" t="s">
        <v>483</v>
      </c>
      <c r="F348" s="108">
        <v>6420</v>
      </c>
      <c r="G348" s="108">
        <v>6420</v>
      </c>
      <c r="H348" s="108">
        <f>6420-500-200</f>
        <v>5720</v>
      </c>
    </row>
    <row r="349" spans="1:8" ht="45">
      <c r="A349" s="9" t="s">
        <v>25</v>
      </c>
      <c r="B349" s="9" t="s">
        <v>57</v>
      </c>
      <c r="C349" s="39" t="s">
        <v>562</v>
      </c>
      <c r="D349" s="9"/>
      <c r="E349" s="32" t="s">
        <v>36</v>
      </c>
      <c r="F349" s="108">
        <f>F350</f>
        <v>800</v>
      </c>
      <c r="G349" s="108">
        <f>G350</f>
        <v>800</v>
      </c>
      <c r="H349" s="108">
        <f>H350</f>
        <v>800</v>
      </c>
    </row>
    <row r="350" spans="1:8" ht="29.25" customHeight="1">
      <c r="A350" s="9" t="s">
        <v>25</v>
      </c>
      <c r="B350" s="9" t="s">
        <v>57</v>
      </c>
      <c r="C350" s="39" t="s">
        <v>562</v>
      </c>
      <c r="D350" s="9" t="s">
        <v>152</v>
      </c>
      <c r="E350" s="32" t="s">
        <v>483</v>
      </c>
      <c r="F350" s="108">
        <v>800</v>
      </c>
      <c r="G350" s="108">
        <v>800</v>
      </c>
      <c r="H350" s="108">
        <v>800</v>
      </c>
    </row>
    <row r="351" spans="1:8" ht="0.75" customHeight="1" hidden="1">
      <c r="A351" s="9" t="s">
        <v>25</v>
      </c>
      <c r="B351" s="9" t="s">
        <v>57</v>
      </c>
      <c r="C351" s="39" t="s">
        <v>198</v>
      </c>
      <c r="D351" s="9"/>
      <c r="E351" s="34" t="s">
        <v>353</v>
      </c>
      <c r="F351" s="108">
        <f aca="true" t="shared" si="51" ref="F351:H352">F352</f>
        <v>0</v>
      </c>
      <c r="G351" s="108">
        <f t="shared" si="51"/>
        <v>0</v>
      </c>
      <c r="H351" s="108">
        <f t="shared" si="51"/>
        <v>0</v>
      </c>
    </row>
    <row r="352" spans="1:8" ht="12.75" hidden="1">
      <c r="A352" s="9" t="s">
        <v>25</v>
      </c>
      <c r="B352" s="9" t="s">
        <v>57</v>
      </c>
      <c r="C352" s="39" t="s">
        <v>199</v>
      </c>
      <c r="D352" s="9"/>
      <c r="E352" s="32" t="s">
        <v>200</v>
      </c>
      <c r="F352" s="108">
        <f t="shared" si="51"/>
        <v>0</v>
      </c>
      <c r="G352" s="108">
        <f t="shared" si="51"/>
        <v>0</v>
      </c>
      <c r="H352" s="108">
        <f t="shared" si="51"/>
        <v>0</v>
      </c>
    </row>
    <row r="353" spans="1:8" ht="22.5" hidden="1">
      <c r="A353" s="9" t="s">
        <v>25</v>
      </c>
      <c r="B353" s="9" t="s">
        <v>57</v>
      </c>
      <c r="C353" s="39" t="s">
        <v>199</v>
      </c>
      <c r="D353" s="9" t="s">
        <v>152</v>
      </c>
      <c r="E353" s="32" t="s">
        <v>483</v>
      </c>
      <c r="F353" s="108"/>
      <c r="G353" s="108"/>
      <c r="H353" s="108"/>
    </row>
    <row r="354" spans="1:8" ht="22.5" hidden="1">
      <c r="A354" s="9" t="s">
        <v>25</v>
      </c>
      <c r="B354" s="9" t="s">
        <v>57</v>
      </c>
      <c r="C354" s="39" t="s">
        <v>201</v>
      </c>
      <c r="D354" s="9"/>
      <c r="E354" s="34" t="s">
        <v>63</v>
      </c>
      <c r="F354" s="108">
        <f aca="true" t="shared" si="52" ref="F354:H355">F355</f>
        <v>0</v>
      </c>
      <c r="G354" s="108">
        <f t="shared" si="52"/>
        <v>0</v>
      </c>
      <c r="H354" s="108">
        <f t="shared" si="52"/>
        <v>0</v>
      </c>
    </row>
    <row r="355" spans="1:8" ht="12.75" hidden="1">
      <c r="A355" s="9" t="s">
        <v>25</v>
      </c>
      <c r="B355" s="9" t="s">
        <v>57</v>
      </c>
      <c r="C355" s="39" t="s">
        <v>202</v>
      </c>
      <c r="D355" s="9"/>
      <c r="E355" s="32" t="s">
        <v>200</v>
      </c>
      <c r="F355" s="108">
        <f t="shared" si="52"/>
        <v>0</v>
      </c>
      <c r="G355" s="108">
        <f t="shared" si="52"/>
        <v>0</v>
      </c>
      <c r="H355" s="108">
        <f t="shared" si="52"/>
        <v>0</v>
      </c>
    </row>
    <row r="356" spans="1:8" ht="22.5" hidden="1">
      <c r="A356" s="9" t="s">
        <v>25</v>
      </c>
      <c r="B356" s="9" t="s">
        <v>57</v>
      </c>
      <c r="C356" s="39" t="s">
        <v>202</v>
      </c>
      <c r="D356" s="9" t="s">
        <v>152</v>
      </c>
      <c r="E356" s="32" t="s">
        <v>483</v>
      </c>
      <c r="F356" s="108"/>
      <c r="G356" s="108"/>
      <c r="H356" s="108"/>
    </row>
    <row r="357" spans="1:8" ht="33.75">
      <c r="A357" s="9" t="s">
        <v>25</v>
      </c>
      <c r="B357" s="9" t="s">
        <v>57</v>
      </c>
      <c r="C357" s="39" t="s">
        <v>214</v>
      </c>
      <c r="D357" s="48"/>
      <c r="E357" s="46" t="s">
        <v>503</v>
      </c>
      <c r="F357" s="108">
        <f>F358+F359+F360</f>
        <v>8000</v>
      </c>
      <c r="G357" s="108">
        <f>G358+G359+G360</f>
        <v>8000</v>
      </c>
      <c r="H357" s="108">
        <f>H358+H359+H360</f>
        <v>7200</v>
      </c>
    </row>
    <row r="358" spans="1:8" ht="45">
      <c r="A358" s="9" t="s">
        <v>25</v>
      </c>
      <c r="B358" s="9" t="s">
        <v>57</v>
      </c>
      <c r="C358" s="39" t="s">
        <v>214</v>
      </c>
      <c r="D358" s="9" t="s">
        <v>104</v>
      </c>
      <c r="E358" s="32" t="s">
        <v>105</v>
      </c>
      <c r="F358" s="108">
        <v>4760.4</v>
      </c>
      <c r="G358" s="108">
        <v>4760.4</v>
      </c>
      <c r="H358" s="108">
        <f>4860.4-300-200</f>
        <v>4360.4</v>
      </c>
    </row>
    <row r="359" spans="1:8" ht="22.5">
      <c r="A359" s="9" t="s">
        <v>25</v>
      </c>
      <c r="B359" s="9" t="s">
        <v>57</v>
      </c>
      <c r="C359" s="39" t="s">
        <v>214</v>
      </c>
      <c r="D359" s="9" t="s">
        <v>106</v>
      </c>
      <c r="E359" s="32" t="s">
        <v>566</v>
      </c>
      <c r="F359" s="108">
        <v>3202.6</v>
      </c>
      <c r="G359" s="108">
        <v>3202.6</v>
      </c>
      <c r="H359" s="108">
        <f>3202.6-200-200</f>
        <v>2802.6</v>
      </c>
    </row>
    <row r="360" spans="1:8" ht="15" customHeight="1">
      <c r="A360" s="9" t="s">
        <v>25</v>
      </c>
      <c r="B360" s="9" t="s">
        <v>57</v>
      </c>
      <c r="C360" s="39" t="s">
        <v>214</v>
      </c>
      <c r="D360" s="9" t="s">
        <v>150</v>
      </c>
      <c r="E360" s="31" t="s">
        <v>151</v>
      </c>
      <c r="F360" s="108">
        <v>37</v>
      </c>
      <c r="G360" s="108">
        <v>37</v>
      </c>
      <c r="H360" s="108">
        <v>37</v>
      </c>
    </row>
    <row r="361" spans="1:8" ht="22.5" hidden="1">
      <c r="A361" s="9" t="s">
        <v>25</v>
      </c>
      <c r="B361" s="9" t="s">
        <v>57</v>
      </c>
      <c r="C361" s="39" t="s">
        <v>215</v>
      </c>
      <c r="D361" s="9"/>
      <c r="E361" s="32" t="s">
        <v>486</v>
      </c>
      <c r="F361" s="108">
        <f aca="true" t="shared" si="53" ref="F361:H362">F362</f>
        <v>0</v>
      </c>
      <c r="G361" s="108">
        <f t="shared" si="53"/>
        <v>0</v>
      </c>
      <c r="H361" s="108">
        <f t="shared" si="53"/>
        <v>0</v>
      </c>
    </row>
    <row r="362" spans="1:8" ht="22.5" hidden="1">
      <c r="A362" s="9" t="s">
        <v>25</v>
      </c>
      <c r="B362" s="9" t="s">
        <v>57</v>
      </c>
      <c r="C362" s="39" t="s">
        <v>216</v>
      </c>
      <c r="D362" s="9"/>
      <c r="E362" s="46" t="s">
        <v>292</v>
      </c>
      <c r="F362" s="108">
        <f t="shared" si="53"/>
        <v>0</v>
      </c>
      <c r="G362" s="108">
        <f t="shared" si="53"/>
        <v>0</v>
      </c>
      <c r="H362" s="108">
        <f t="shared" si="53"/>
        <v>0</v>
      </c>
    </row>
    <row r="363" spans="1:8" ht="22.5" hidden="1">
      <c r="A363" s="9" t="s">
        <v>25</v>
      </c>
      <c r="B363" s="9" t="s">
        <v>57</v>
      </c>
      <c r="C363" s="39" t="s">
        <v>216</v>
      </c>
      <c r="D363" s="9" t="s">
        <v>106</v>
      </c>
      <c r="E363" s="32" t="s">
        <v>566</v>
      </c>
      <c r="F363" s="108"/>
      <c r="G363" s="108"/>
      <c r="H363" s="108"/>
    </row>
    <row r="364" spans="1:8" ht="56.25">
      <c r="A364" s="9" t="s">
        <v>25</v>
      </c>
      <c r="B364" s="9" t="s">
        <v>57</v>
      </c>
      <c r="C364" s="39" t="s">
        <v>563</v>
      </c>
      <c r="D364" s="9"/>
      <c r="E364" s="46" t="s">
        <v>37</v>
      </c>
      <c r="F364" s="108">
        <f>F365+F366</f>
        <v>1600</v>
      </c>
      <c r="G364" s="108">
        <f>G365+G366</f>
        <v>1100</v>
      </c>
      <c r="H364" s="108">
        <f>H365+H366</f>
        <v>1000</v>
      </c>
    </row>
    <row r="365" spans="1:8" ht="45">
      <c r="A365" s="9" t="s">
        <v>25</v>
      </c>
      <c r="B365" s="9" t="s">
        <v>57</v>
      </c>
      <c r="C365" s="39" t="s">
        <v>563</v>
      </c>
      <c r="D365" s="9" t="s">
        <v>104</v>
      </c>
      <c r="E365" s="32" t="s">
        <v>105</v>
      </c>
      <c r="F365" s="108">
        <v>800</v>
      </c>
      <c r="G365" s="108">
        <v>800</v>
      </c>
      <c r="H365" s="108">
        <v>700</v>
      </c>
    </row>
    <row r="366" spans="1:8" ht="22.5">
      <c r="A366" s="9" t="s">
        <v>25</v>
      </c>
      <c r="B366" s="9" t="s">
        <v>57</v>
      </c>
      <c r="C366" s="39" t="s">
        <v>563</v>
      </c>
      <c r="D366" s="9" t="s">
        <v>106</v>
      </c>
      <c r="E366" s="32" t="s">
        <v>566</v>
      </c>
      <c r="F366" s="108">
        <v>800</v>
      </c>
      <c r="G366" s="108">
        <v>300</v>
      </c>
      <c r="H366" s="108">
        <v>300</v>
      </c>
    </row>
    <row r="367" spans="1:8" ht="12.75">
      <c r="A367" s="9" t="s">
        <v>25</v>
      </c>
      <c r="B367" s="9" t="s">
        <v>57</v>
      </c>
      <c r="C367" s="39" t="s">
        <v>217</v>
      </c>
      <c r="D367" s="9"/>
      <c r="E367" s="44" t="s">
        <v>514</v>
      </c>
      <c r="F367" s="108">
        <f aca="true" t="shared" si="54" ref="F367:H368">F368</f>
        <v>6680</v>
      </c>
      <c r="G367" s="108">
        <f t="shared" si="54"/>
        <v>6680</v>
      </c>
      <c r="H367" s="108">
        <f t="shared" si="54"/>
        <v>6280</v>
      </c>
    </row>
    <row r="368" spans="1:8" ht="12.75">
      <c r="A368" s="9" t="s">
        <v>25</v>
      </c>
      <c r="B368" s="9" t="s">
        <v>57</v>
      </c>
      <c r="C368" s="39" t="s">
        <v>218</v>
      </c>
      <c r="D368" s="9"/>
      <c r="E368" s="32" t="s">
        <v>514</v>
      </c>
      <c r="F368" s="108">
        <f t="shared" si="54"/>
        <v>6680</v>
      </c>
      <c r="G368" s="108">
        <f t="shared" si="54"/>
        <v>6680</v>
      </c>
      <c r="H368" s="108">
        <f t="shared" si="54"/>
        <v>6280</v>
      </c>
    </row>
    <row r="369" spans="1:8" ht="12.75">
      <c r="A369" s="9" t="s">
        <v>25</v>
      </c>
      <c r="B369" s="9" t="s">
        <v>57</v>
      </c>
      <c r="C369" s="39" t="s">
        <v>219</v>
      </c>
      <c r="D369" s="9"/>
      <c r="E369" s="31" t="s">
        <v>384</v>
      </c>
      <c r="F369" s="108">
        <f>F370+F374+F377</f>
        <v>6680</v>
      </c>
      <c r="G369" s="108">
        <f>G370+G374+G377</f>
        <v>6680</v>
      </c>
      <c r="H369" s="108">
        <f>H370+H374+H377</f>
        <v>6280</v>
      </c>
    </row>
    <row r="370" spans="1:8" ht="22.5">
      <c r="A370" s="9" t="s">
        <v>25</v>
      </c>
      <c r="B370" s="9" t="s">
        <v>57</v>
      </c>
      <c r="C370" s="39" t="s">
        <v>220</v>
      </c>
      <c r="D370" s="9"/>
      <c r="E370" s="32" t="s">
        <v>504</v>
      </c>
      <c r="F370" s="108">
        <f>F371+F372+F373</f>
        <v>6080</v>
      </c>
      <c r="G370" s="108">
        <f>G371+G372+G373</f>
        <v>6080</v>
      </c>
      <c r="H370" s="108">
        <f>H371+H372+H373</f>
        <v>5680</v>
      </c>
    </row>
    <row r="371" spans="1:8" ht="45">
      <c r="A371" s="9" t="s">
        <v>25</v>
      </c>
      <c r="B371" s="9" t="s">
        <v>57</v>
      </c>
      <c r="C371" s="39" t="s">
        <v>220</v>
      </c>
      <c r="D371" s="9" t="s">
        <v>104</v>
      </c>
      <c r="E371" s="32" t="s">
        <v>105</v>
      </c>
      <c r="F371" s="108">
        <v>4635</v>
      </c>
      <c r="G371" s="108">
        <v>4635</v>
      </c>
      <c r="H371" s="108">
        <f>4635-250</f>
        <v>4385</v>
      </c>
    </row>
    <row r="372" spans="1:8" ht="22.5">
      <c r="A372" s="9" t="s">
        <v>25</v>
      </c>
      <c r="B372" s="9" t="s">
        <v>57</v>
      </c>
      <c r="C372" s="39" t="s">
        <v>220</v>
      </c>
      <c r="D372" s="9" t="s">
        <v>106</v>
      </c>
      <c r="E372" s="32" t="s">
        <v>566</v>
      </c>
      <c r="F372" s="108">
        <v>1410</v>
      </c>
      <c r="G372" s="108">
        <v>1410</v>
      </c>
      <c r="H372" s="108">
        <f>1410-150</f>
        <v>1260</v>
      </c>
    </row>
    <row r="373" spans="1:8" ht="12" customHeight="1">
      <c r="A373" s="9" t="s">
        <v>25</v>
      </c>
      <c r="B373" s="9" t="s">
        <v>57</v>
      </c>
      <c r="C373" s="39" t="s">
        <v>220</v>
      </c>
      <c r="D373" s="9" t="s">
        <v>150</v>
      </c>
      <c r="E373" s="31" t="s">
        <v>151</v>
      </c>
      <c r="F373" s="108">
        <v>35</v>
      </c>
      <c r="G373" s="108">
        <v>35</v>
      </c>
      <c r="H373" s="108">
        <v>35</v>
      </c>
    </row>
    <row r="374" spans="1:8" ht="22.5" hidden="1">
      <c r="A374" s="9" t="s">
        <v>25</v>
      </c>
      <c r="B374" s="9" t="s">
        <v>57</v>
      </c>
      <c r="C374" s="39" t="s">
        <v>221</v>
      </c>
      <c r="D374" s="9"/>
      <c r="E374" s="32" t="s">
        <v>333</v>
      </c>
      <c r="F374" s="108">
        <f aca="true" t="shared" si="55" ref="F374:H375">F375</f>
        <v>0</v>
      </c>
      <c r="G374" s="108">
        <f t="shared" si="55"/>
        <v>0</v>
      </c>
      <c r="H374" s="108">
        <f t="shared" si="55"/>
        <v>0</v>
      </c>
    </row>
    <row r="375" spans="1:8" ht="22.5" hidden="1">
      <c r="A375" s="9" t="s">
        <v>25</v>
      </c>
      <c r="B375" s="9" t="s">
        <v>57</v>
      </c>
      <c r="C375" s="39" t="s">
        <v>222</v>
      </c>
      <c r="D375" s="9"/>
      <c r="E375" s="46" t="s">
        <v>292</v>
      </c>
      <c r="F375" s="108">
        <f t="shared" si="55"/>
        <v>0</v>
      </c>
      <c r="G375" s="108">
        <f t="shared" si="55"/>
        <v>0</v>
      </c>
      <c r="H375" s="108">
        <f t="shared" si="55"/>
        <v>0</v>
      </c>
    </row>
    <row r="376" spans="1:8" ht="22.5" hidden="1">
      <c r="A376" s="9" t="s">
        <v>25</v>
      </c>
      <c r="B376" s="9" t="s">
        <v>57</v>
      </c>
      <c r="C376" s="39" t="s">
        <v>222</v>
      </c>
      <c r="D376" s="9" t="s">
        <v>106</v>
      </c>
      <c r="E376" s="32" t="s">
        <v>566</v>
      </c>
      <c r="F376" s="108"/>
      <c r="G376" s="108"/>
      <c r="H376" s="108"/>
    </row>
    <row r="377" spans="1:8" ht="33.75">
      <c r="A377" s="9" t="s">
        <v>25</v>
      </c>
      <c r="B377" s="9" t="s">
        <v>57</v>
      </c>
      <c r="C377" s="39" t="s">
        <v>564</v>
      </c>
      <c r="D377" s="9"/>
      <c r="E377" s="32" t="s">
        <v>38</v>
      </c>
      <c r="F377" s="108">
        <f>F378</f>
        <v>600</v>
      </c>
      <c r="G377" s="108">
        <f>G378</f>
        <v>600</v>
      </c>
      <c r="H377" s="108">
        <f>H378</f>
        <v>600</v>
      </c>
    </row>
    <row r="378" spans="1:8" ht="45">
      <c r="A378" s="9" t="s">
        <v>25</v>
      </c>
      <c r="B378" s="9" t="s">
        <v>57</v>
      </c>
      <c r="C378" s="39" t="s">
        <v>564</v>
      </c>
      <c r="D378" s="9" t="s">
        <v>104</v>
      </c>
      <c r="E378" s="32" t="s">
        <v>105</v>
      </c>
      <c r="F378" s="108">
        <v>600</v>
      </c>
      <c r="G378" s="108">
        <v>600</v>
      </c>
      <c r="H378" s="108">
        <v>600</v>
      </c>
    </row>
    <row r="379" spans="1:8" ht="12.75">
      <c r="A379" s="9" t="s">
        <v>25</v>
      </c>
      <c r="B379" s="9" t="s">
        <v>57</v>
      </c>
      <c r="C379" s="39" t="s">
        <v>223</v>
      </c>
      <c r="D379" s="9"/>
      <c r="E379" s="44" t="s">
        <v>515</v>
      </c>
      <c r="F379" s="105">
        <f aca="true" t="shared" si="56" ref="F379:H380">F380</f>
        <v>300</v>
      </c>
      <c r="G379" s="105">
        <f t="shared" si="56"/>
        <v>300</v>
      </c>
      <c r="H379" s="105">
        <f t="shared" si="56"/>
        <v>270</v>
      </c>
    </row>
    <row r="380" spans="1:8" ht="12.75">
      <c r="A380" s="9" t="s">
        <v>25</v>
      </c>
      <c r="B380" s="9" t="s">
        <v>57</v>
      </c>
      <c r="C380" s="39" t="s">
        <v>224</v>
      </c>
      <c r="D380" s="9"/>
      <c r="E380" s="32" t="s">
        <v>515</v>
      </c>
      <c r="F380" s="108">
        <f t="shared" si="56"/>
        <v>300</v>
      </c>
      <c r="G380" s="108">
        <f t="shared" si="56"/>
        <v>300</v>
      </c>
      <c r="H380" s="108">
        <f t="shared" si="56"/>
        <v>270</v>
      </c>
    </row>
    <row r="381" spans="1:8" ht="12.75">
      <c r="A381" s="9" t="s">
        <v>25</v>
      </c>
      <c r="B381" s="9" t="s">
        <v>57</v>
      </c>
      <c r="C381" s="39" t="s">
        <v>225</v>
      </c>
      <c r="D381" s="9"/>
      <c r="E381" s="31" t="s">
        <v>384</v>
      </c>
      <c r="F381" s="108">
        <f>F382+F386</f>
        <v>300</v>
      </c>
      <c r="G381" s="108">
        <f>G382+G386</f>
        <v>300</v>
      </c>
      <c r="H381" s="108">
        <f>H382+H386</f>
        <v>270</v>
      </c>
    </row>
    <row r="382" spans="1:8" ht="12.75">
      <c r="A382" s="9" t="s">
        <v>25</v>
      </c>
      <c r="B382" s="9" t="s">
        <v>57</v>
      </c>
      <c r="C382" s="39" t="s">
        <v>226</v>
      </c>
      <c r="D382" s="9"/>
      <c r="E382" s="32" t="s">
        <v>507</v>
      </c>
      <c r="F382" s="108">
        <f>F383+F384+F385</f>
        <v>300</v>
      </c>
      <c r="G382" s="108">
        <f>G383+G384+G385</f>
        <v>300</v>
      </c>
      <c r="H382" s="108">
        <f>H383+H384+H385</f>
        <v>270</v>
      </c>
    </row>
    <row r="383" spans="1:8" ht="45">
      <c r="A383" s="9" t="s">
        <v>25</v>
      </c>
      <c r="B383" s="9" t="s">
        <v>57</v>
      </c>
      <c r="C383" s="39" t="s">
        <v>226</v>
      </c>
      <c r="D383" s="9" t="s">
        <v>104</v>
      </c>
      <c r="E383" s="32" t="s">
        <v>105</v>
      </c>
      <c r="F383" s="108">
        <v>160</v>
      </c>
      <c r="G383" s="108">
        <v>160</v>
      </c>
      <c r="H383" s="108">
        <f>160-20</f>
        <v>140</v>
      </c>
    </row>
    <row r="384" spans="1:8" ht="22.5">
      <c r="A384" s="9" t="s">
        <v>25</v>
      </c>
      <c r="B384" s="9" t="s">
        <v>57</v>
      </c>
      <c r="C384" s="39" t="s">
        <v>226</v>
      </c>
      <c r="D384" s="9" t="s">
        <v>106</v>
      </c>
      <c r="E384" s="32" t="s">
        <v>566</v>
      </c>
      <c r="F384" s="108">
        <v>139</v>
      </c>
      <c r="G384" s="108">
        <v>139</v>
      </c>
      <c r="H384" s="108">
        <f>139-10</f>
        <v>129</v>
      </c>
    </row>
    <row r="385" spans="1:8" ht="12.75">
      <c r="A385" s="9" t="s">
        <v>25</v>
      </c>
      <c r="B385" s="9" t="s">
        <v>57</v>
      </c>
      <c r="C385" s="39" t="s">
        <v>226</v>
      </c>
      <c r="D385" s="9" t="s">
        <v>150</v>
      </c>
      <c r="E385" s="31" t="s">
        <v>151</v>
      </c>
      <c r="F385" s="108">
        <v>1</v>
      </c>
      <c r="G385" s="108">
        <v>1</v>
      </c>
      <c r="H385" s="108">
        <v>1</v>
      </c>
    </row>
    <row r="386" spans="1:8" ht="22.5" hidden="1">
      <c r="A386" s="9" t="s">
        <v>25</v>
      </c>
      <c r="B386" s="9" t="s">
        <v>57</v>
      </c>
      <c r="C386" s="39" t="s">
        <v>34</v>
      </c>
      <c r="D386" s="9"/>
      <c r="E386" s="32" t="s">
        <v>33</v>
      </c>
      <c r="F386" s="108">
        <f>F387</f>
        <v>0</v>
      </c>
      <c r="G386" s="108"/>
      <c r="H386" s="108"/>
    </row>
    <row r="387" spans="1:8" ht="22.5" hidden="1">
      <c r="A387" s="9" t="s">
        <v>25</v>
      </c>
      <c r="B387" s="9" t="s">
        <v>57</v>
      </c>
      <c r="C387" s="39" t="s">
        <v>35</v>
      </c>
      <c r="D387" s="9"/>
      <c r="E387" s="46" t="s">
        <v>292</v>
      </c>
      <c r="F387" s="108">
        <f>F388</f>
        <v>0</v>
      </c>
      <c r="G387" s="108"/>
      <c r="H387" s="108"/>
    </row>
    <row r="388" spans="1:8" ht="22.5" hidden="1">
      <c r="A388" s="9" t="s">
        <v>25</v>
      </c>
      <c r="B388" s="9" t="s">
        <v>57</v>
      </c>
      <c r="C388" s="39" t="s">
        <v>35</v>
      </c>
      <c r="D388" s="9" t="s">
        <v>106</v>
      </c>
      <c r="E388" s="32" t="s">
        <v>566</v>
      </c>
      <c r="F388" s="108"/>
      <c r="G388" s="108"/>
      <c r="H388" s="108"/>
    </row>
    <row r="389" spans="1:8" ht="12.75">
      <c r="A389" s="16" t="s">
        <v>25</v>
      </c>
      <c r="B389" s="16" t="s">
        <v>17</v>
      </c>
      <c r="C389" s="37"/>
      <c r="D389" s="16"/>
      <c r="E389" s="30" t="s">
        <v>82</v>
      </c>
      <c r="F389" s="103">
        <f>F390</f>
        <v>6777.7</v>
      </c>
      <c r="G389" s="103">
        <f aca="true" t="shared" si="57" ref="G389:H392">G390</f>
        <v>6690</v>
      </c>
      <c r="H389" s="103">
        <f t="shared" si="57"/>
        <v>6340</v>
      </c>
    </row>
    <row r="390" spans="1:8" ht="22.5">
      <c r="A390" s="9" t="s">
        <v>25</v>
      </c>
      <c r="B390" s="9" t="s">
        <v>17</v>
      </c>
      <c r="C390" s="39" t="s">
        <v>265</v>
      </c>
      <c r="D390" s="9"/>
      <c r="E390" s="32" t="s">
        <v>48</v>
      </c>
      <c r="F390" s="105">
        <f>F391</f>
        <v>6777.7</v>
      </c>
      <c r="G390" s="105">
        <f t="shared" si="57"/>
        <v>6690</v>
      </c>
      <c r="H390" s="105">
        <f t="shared" si="57"/>
        <v>6340</v>
      </c>
    </row>
    <row r="391" spans="1:8" ht="12.75">
      <c r="A391" s="9" t="s">
        <v>25</v>
      </c>
      <c r="B391" s="9" t="s">
        <v>17</v>
      </c>
      <c r="C391" s="39" t="s">
        <v>227</v>
      </c>
      <c r="D391" s="9"/>
      <c r="E391" s="44" t="s">
        <v>183</v>
      </c>
      <c r="F391" s="105">
        <f>F392</f>
        <v>6777.7</v>
      </c>
      <c r="G391" s="105">
        <f t="shared" si="57"/>
        <v>6690</v>
      </c>
      <c r="H391" s="105">
        <f t="shared" si="57"/>
        <v>6340</v>
      </c>
    </row>
    <row r="392" spans="1:8" s="5" customFormat="1" ht="33.75">
      <c r="A392" s="9" t="s">
        <v>25</v>
      </c>
      <c r="B392" s="9" t="s">
        <v>17</v>
      </c>
      <c r="C392" s="39" t="s">
        <v>228</v>
      </c>
      <c r="D392" s="9"/>
      <c r="E392" s="32" t="s">
        <v>509</v>
      </c>
      <c r="F392" s="105">
        <f>F393</f>
        <v>6777.7</v>
      </c>
      <c r="G392" s="105">
        <f t="shared" si="57"/>
        <v>6690</v>
      </c>
      <c r="H392" s="105">
        <f t="shared" si="57"/>
        <v>6340</v>
      </c>
    </row>
    <row r="393" spans="1:8" s="5" customFormat="1" ht="12.75">
      <c r="A393" s="9" t="s">
        <v>25</v>
      </c>
      <c r="B393" s="9" t="s">
        <v>17</v>
      </c>
      <c r="C393" s="39" t="s">
        <v>229</v>
      </c>
      <c r="D393" s="9"/>
      <c r="E393" s="31" t="s">
        <v>384</v>
      </c>
      <c r="F393" s="105">
        <f>F394+F397+F404</f>
        <v>6777.7</v>
      </c>
      <c r="G393" s="105">
        <f>G394+G397+G404</f>
        <v>6690</v>
      </c>
      <c r="H393" s="105">
        <f>H394+H397+H404</f>
        <v>6340</v>
      </c>
    </row>
    <row r="394" spans="1:8" s="5" customFormat="1" ht="22.5">
      <c r="A394" s="9" t="s">
        <v>25</v>
      </c>
      <c r="B394" s="9" t="s">
        <v>17</v>
      </c>
      <c r="C394" s="39" t="s">
        <v>230</v>
      </c>
      <c r="D394" s="9"/>
      <c r="E394" s="31" t="s">
        <v>231</v>
      </c>
      <c r="F394" s="105">
        <f>F395</f>
        <v>964.5</v>
      </c>
      <c r="G394" s="105">
        <f>G395</f>
        <v>876.8</v>
      </c>
      <c r="H394" s="105">
        <f>H395</f>
        <v>876.8</v>
      </c>
    </row>
    <row r="395" spans="1:9" s="5" customFormat="1" ht="45">
      <c r="A395" s="9" t="s">
        <v>25</v>
      </c>
      <c r="B395" s="9" t="s">
        <v>17</v>
      </c>
      <c r="C395" s="39" t="s">
        <v>230</v>
      </c>
      <c r="D395" s="9" t="s">
        <v>104</v>
      </c>
      <c r="E395" s="32" t="s">
        <v>105</v>
      </c>
      <c r="F395" s="105">
        <f>876.8+87.7</f>
        <v>964.5</v>
      </c>
      <c r="G395" s="105">
        <v>876.8</v>
      </c>
      <c r="H395" s="105">
        <v>876.8</v>
      </c>
      <c r="I395" s="5">
        <v>87.7</v>
      </c>
    </row>
    <row r="396" spans="1:8" s="5" customFormat="1" ht="12.75" hidden="1">
      <c r="A396" s="9" t="s">
        <v>25</v>
      </c>
      <c r="B396" s="9" t="s">
        <v>17</v>
      </c>
      <c r="C396" s="39" t="s">
        <v>232</v>
      </c>
      <c r="D396" s="9" t="s">
        <v>150</v>
      </c>
      <c r="E396" s="31" t="s">
        <v>151</v>
      </c>
      <c r="F396" s="105"/>
      <c r="G396" s="105"/>
      <c r="H396" s="105"/>
    </row>
    <row r="397" spans="1:8" s="5" customFormat="1" ht="33.75">
      <c r="A397" s="9" t="s">
        <v>25</v>
      </c>
      <c r="B397" s="9" t="s">
        <v>17</v>
      </c>
      <c r="C397" s="39" t="s">
        <v>233</v>
      </c>
      <c r="D397" s="9"/>
      <c r="E397" s="32" t="s">
        <v>510</v>
      </c>
      <c r="F397" s="108">
        <f>F398+F399+F400</f>
        <v>1573</v>
      </c>
      <c r="G397" s="108">
        <f>G398+G399+G400</f>
        <v>1573</v>
      </c>
      <c r="H397" s="108">
        <f>H398+H399+H400</f>
        <v>1523</v>
      </c>
    </row>
    <row r="398" spans="1:8" s="5" customFormat="1" ht="45">
      <c r="A398" s="9" t="s">
        <v>25</v>
      </c>
      <c r="B398" s="9" t="s">
        <v>17</v>
      </c>
      <c r="C398" s="39" t="s">
        <v>233</v>
      </c>
      <c r="D398" s="9" t="s">
        <v>104</v>
      </c>
      <c r="E398" s="32" t="s">
        <v>105</v>
      </c>
      <c r="F398" s="108">
        <v>1389</v>
      </c>
      <c r="G398" s="108">
        <v>1389</v>
      </c>
      <c r="H398" s="108">
        <f>1389-30</f>
        <v>1359</v>
      </c>
    </row>
    <row r="399" spans="1:8" ht="22.5">
      <c r="A399" s="9" t="s">
        <v>25</v>
      </c>
      <c r="B399" s="9" t="s">
        <v>17</v>
      </c>
      <c r="C399" s="39" t="s">
        <v>233</v>
      </c>
      <c r="D399" s="9" t="s">
        <v>106</v>
      </c>
      <c r="E399" s="32" t="s">
        <v>566</v>
      </c>
      <c r="F399" s="105">
        <v>174</v>
      </c>
      <c r="G399" s="105">
        <v>174</v>
      </c>
      <c r="H399" s="105">
        <f>174-20</f>
        <v>154</v>
      </c>
    </row>
    <row r="400" spans="1:8" ht="12" customHeight="1">
      <c r="A400" s="9" t="s">
        <v>25</v>
      </c>
      <c r="B400" s="9" t="s">
        <v>17</v>
      </c>
      <c r="C400" s="39" t="s">
        <v>233</v>
      </c>
      <c r="D400" s="9" t="s">
        <v>150</v>
      </c>
      <c r="E400" s="31" t="s">
        <v>151</v>
      </c>
      <c r="F400" s="108">
        <v>10</v>
      </c>
      <c r="G400" s="108">
        <v>10</v>
      </c>
      <c r="H400" s="108">
        <v>10</v>
      </c>
    </row>
    <row r="401" spans="1:8" ht="45" hidden="1">
      <c r="A401" s="9" t="s">
        <v>25</v>
      </c>
      <c r="B401" s="9" t="s">
        <v>17</v>
      </c>
      <c r="C401" s="39" t="s">
        <v>234</v>
      </c>
      <c r="D401" s="9"/>
      <c r="E401" s="32" t="s">
        <v>283</v>
      </c>
      <c r="F401" s="108">
        <f aca="true" t="shared" si="58" ref="F401:H402">F402</f>
        <v>0</v>
      </c>
      <c r="G401" s="108">
        <f t="shared" si="58"/>
        <v>0</v>
      </c>
      <c r="H401" s="108">
        <f t="shared" si="58"/>
        <v>0</v>
      </c>
    </row>
    <row r="402" spans="1:8" ht="22.5" hidden="1">
      <c r="A402" s="9" t="s">
        <v>25</v>
      </c>
      <c r="B402" s="9" t="s">
        <v>17</v>
      </c>
      <c r="C402" s="39" t="s">
        <v>235</v>
      </c>
      <c r="D402" s="9"/>
      <c r="E402" s="46" t="s">
        <v>292</v>
      </c>
      <c r="F402" s="108">
        <f t="shared" si="58"/>
        <v>0</v>
      </c>
      <c r="G402" s="108">
        <f t="shared" si="58"/>
        <v>0</v>
      </c>
      <c r="H402" s="108">
        <f t="shared" si="58"/>
        <v>0</v>
      </c>
    </row>
    <row r="403" spans="1:8" ht="22.5" hidden="1">
      <c r="A403" s="9" t="s">
        <v>25</v>
      </c>
      <c r="B403" s="9" t="s">
        <v>17</v>
      </c>
      <c r="C403" s="39" t="s">
        <v>235</v>
      </c>
      <c r="D403" s="9" t="s">
        <v>106</v>
      </c>
      <c r="E403" s="32" t="s">
        <v>566</v>
      </c>
      <c r="F403" s="108"/>
      <c r="G403" s="108"/>
      <c r="H403" s="108"/>
    </row>
    <row r="404" spans="1:8" ht="33.75">
      <c r="A404" s="9" t="s">
        <v>25</v>
      </c>
      <c r="B404" s="9" t="s">
        <v>17</v>
      </c>
      <c r="C404" s="39" t="s">
        <v>236</v>
      </c>
      <c r="D404" s="9"/>
      <c r="E404" s="32" t="s">
        <v>282</v>
      </c>
      <c r="F404" s="108">
        <f>F405+F406+F407</f>
        <v>4240.2</v>
      </c>
      <c r="G404" s="108">
        <f>G405+G406+G407</f>
        <v>4240.2</v>
      </c>
      <c r="H404" s="108">
        <f>H405+H406+H407</f>
        <v>3940.2</v>
      </c>
    </row>
    <row r="405" spans="1:8" ht="45">
      <c r="A405" s="9" t="s">
        <v>25</v>
      </c>
      <c r="B405" s="9" t="s">
        <v>17</v>
      </c>
      <c r="C405" s="39" t="s">
        <v>236</v>
      </c>
      <c r="D405" s="9" t="s">
        <v>104</v>
      </c>
      <c r="E405" s="32" t="s">
        <v>105</v>
      </c>
      <c r="F405" s="108">
        <v>2956.6</v>
      </c>
      <c r="G405" s="108">
        <v>2956.6</v>
      </c>
      <c r="H405" s="108">
        <f>2956.6-200</f>
        <v>2756.6</v>
      </c>
    </row>
    <row r="406" spans="1:8" ht="22.5">
      <c r="A406" s="9" t="s">
        <v>25</v>
      </c>
      <c r="B406" s="9" t="s">
        <v>17</v>
      </c>
      <c r="C406" s="39" t="s">
        <v>236</v>
      </c>
      <c r="D406" s="9" t="s">
        <v>106</v>
      </c>
      <c r="E406" s="32" t="s">
        <v>566</v>
      </c>
      <c r="F406" s="108">
        <v>1282.6</v>
      </c>
      <c r="G406" s="108">
        <v>1282.6</v>
      </c>
      <c r="H406" s="108">
        <f>1282.6-100</f>
        <v>1182.6</v>
      </c>
    </row>
    <row r="407" spans="1:8" ht="12.75">
      <c r="A407" s="9" t="s">
        <v>25</v>
      </c>
      <c r="B407" s="9" t="s">
        <v>17</v>
      </c>
      <c r="C407" s="39" t="s">
        <v>236</v>
      </c>
      <c r="D407" s="9" t="s">
        <v>150</v>
      </c>
      <c r="E407" s="31" t="s">
        <v>151</v>
      </c>
      <c r="F407" s="108">
        <v>1</v>
      </c>
      <c r="G407" s="108">
        <v>1</v>
      </c>
      <c r="H407" s="108">
        <v>1</v>
      </c>
    </row>
    <row r="408" spans="1:8" s="5" customFormat="1" ht="12.75">
      <c r="A408" s="16" t="s">
        <v>25</v>
      </c>
      <c r="B408" s="16" t="s">
        <v>18</v>
      </c>
      <c r="C408" s="93"/>
      <c r="D408" s="16"/>
      <c r="E408" s="30" t="s">
        <v>19</v>
      </c>
      <c r="F408" s="118">
        <f>F409</f>
        <v>250</v>
      </c>
      <c r="G408" s="118">
        <f aca="true" t="shared" si="59" ref="G408:H410">G409</f>
        <v>250</v>
      </c>
      <c r="H408" s="118">
        <f t="shared" si="59"/>
        <v>250</v>
      </c>
    </row>
    <row r="409" spans="1:8" s="5" customFormat="1" ht="12.75">
      <c r="A409" s="16" t="s">
        <v>25</v>
      </c>
      <c r="B409" s="16" t="s">
        <v>22</v>
      </c>
      <c r="C409" s="37"/>
      <c r="D409" s="16"/>
      <c r="E409" s="30" t="s">
        <v>23</v>
      </c>
      <c r="F409" s="118">
        <f>F410</f>
        <v>250</v>
      </c>
      <c r="G409" s="118">
        <f t="shared" si="59"/>
        <v>250</v>
      </c>
      <c r="H409" s="118">
        <f t="shared" si="59"/>
        <v>250</v>
      </c>
    </row>
    <row r="410" spans="1:8" ht="22.5">
      <c r="A410" s="9" t="s">
        <v>25</v>
      </c>
      <c r="B410" s="9" t="s">
        <v>22</v>
      </c>
      <c r="C410" s="39" t="s">
        <v>476</v>
      </c>
      <c r="D410" s="9"/>
      <c r="E410" s="32" t="s">
        <v>45</v>
      </c>
      <c r="F410" s="108">
        <f>F411</f>
        <v>250</v>
      </c>
      <c r="G410" s="108">
        <f t="shared" si="59"/>
        <v>250</v>
      </c>
      <c r="H410" s="108">
        <f t="shared" si="59"/>
        <v>250</v>
      </c>
    </row>
    <row r="411" spans="1:8" ht="22.5">
      <c r="A411" s="9" t="s">
        <v>25</v>
      </c>
      <c r="B411" s="9" t="s">
        <v>22</v>
      </c>
      <c r="C411" s="39" t="s">
        <v>469</v>
      </c>
      <c r="D411" s="9"/>
      <c r="E411" s="43" t="s">
        <v>529</v>
      </c>
      <c r="F411" s="108">
        <f>F412+F416</f>
        <v>250</v>
      </c>
      <c r="G411" s="108">
        <f>G412+G416</f>
        <v>250</v>
      </c>
      <c r="H411" s="108">
        <f>H412+H416</f>
        <v>250</v>
      </c>
    </row>
    <row r="412" spans="1:8" ht="33.75">
      <c r="A412" s="9" t="s">
        <v>25</v>
      </c>
      <c r="B412" s="9" t="s">
        <v>22</v>
      </c>
      <c r="C412" s="39" t="s">
        <v>470</v>
      </c>
      <c r="D412" s="9"/>
      <c r="E412" s="32" t="s">
        <v>335</v>
      </c>
      <c r="F412" s="108">
        <f>F413</f>
        <v>150</v>
      </c>
      <c r="G412" s="108">
        <f aca="true" t="shared" si="60" ref="G412:H414">G413</f>
        <v>150</v>
      </c>
      <c r="H412" s="108">
        <f t="shared" si="60"/>
        <v>150</v>
      </c>
    </row>
    <row r="413" spans="1:8" ht="12.75">
      <c r="A413" s="9" t="s">
        <v>25</v>
      </c>
      <c r="B413" s="9" t="s">
        <v>22</v>
      </c>
      <c r="C413" s="39" t="s">
        <v>471</v>
      </c>
      <c r="D413" s="9"/>
      <c r="E413" s="31" t="s">
        <v>384</v>
      </c>
      <c r="F413" s="108">
        <f>F414</f>
        <v>150</v>
      </c>
      <c r="G413" s="108">
        <f t="shared" si="60"/>
        <v>150</v>
      </c>
      <c r="H413" s="108">
        <f t="shared" si="60"/>
        <v>150</v>
      </c>
    </row>
    <row r="414" spans="1:8" ht="22.5">
      <c r="A414" s="9" t="s">
        <v>25</v>
      </c>
      <c r="B414" s="9" t="s">
        <v>22</v>
      </c>
      <c r="C414" s="39" t="s">
        <v>472</v>
      </c>
      <c r="D414" s="9"/>
      <c r="E414" s="32" t="s">
        <v>336</v>
      </c>
      <c r="F414" s="108">
        <f>F415</f>
        <v>150</v>
      </c>
      <c r="G414" s="108">
        <f t="shared" si="60"/>
        <v>150</v>
      </c>
      <c r="H414" s="108">
        <f t="shared" si="60"/>
        <v>150</v>
      </c>
    </row>
    <row r="415" spans="1:8" ht="22.5">
      <c r="A415" s="9" t="s">
        <v>25</v>
      </c>
      <c r="B415" s="9" t="s">
        <v>22</v>
      </c>
      <c r="C415" s="39" t="s">
        <v>472</v>
      </c>
      <c r="D415" s="9" t="s">
        <v>106</v>
      </c>
      <c r="E415" s="32" t="s">
        <v>566</v>
      </c>
      <c r="F415" s="108">
        <v>150</v>
      </c>
      <c r="G415" s="108">
        <v>150</v>
      </c>
      <c r="H415" s="108">
        <v>150</v>
      </c>
    </row>
    <row r="416" spans="1:8" ht="33.75">
      <c r="A416" s="9" t="s">
        <v>25</v>
      </c>
      <c r="B416" s="9" t="s">
        <v>22</v>
      </c>
      <c r="C416" s="39" t="s">
        <v>473</v>
      </c>
      <c r="D416" s="9"/>
      <c r="E416" s="32" t="s">
        <v>338</v>
      </c>
      <c r="F416" s="108">
        <f>F417</f>
        <v>100</v>
      </c>
      <c r="G416" s="108">
        <f aca="true" t="shared" si="61" ref="G416:H418">G417</f>
        <v>100</v>
      </c>
      <c r="H416" s="108">
        <f t="shared" si="61"/>
        <v>100</v>
      </c>
    </row>
    <row r="417" spans="1:8" ht="12.75">
      <c r="A417" s="9" t="s">
        <v>25</v>
      </c>
      <c r="B417" s="9" t="s">
        <v>22</v>
      </c>
      <c r="C417" s="39" t="s">
        <v>475</v>
      </c>
      <c r="D417" s="9"/>
      <c r="E417" s="31" t="s">
        <v>384</v>
      </c>
      <c r="F417" s="108">
        <f>F418</f>
        <v>100</v>
      </c>
      <c r="G417" s="108">
        <f t="shared" si="61"/>
        <v>100</v>
      </c>
      <c r="H417" s="108">
        <f t="shared" si="61"/>
        <v>100</v>
      </c>
    </row>
    <row r="418" spans="1:8" ht="33.75">
      <c r="A418" s="9" t="s">
        <v>25</v>
      </c>
      <c r="B418" s="9" t="s">
        <v>22</v>
      </c>
      <c r="C418" s="39" t="s">
        <v>474</v>
      </c>
      <c r="D418" s="9"/>
      <c r="E418" s="32" t="s">
        <v>337</v>
      </c>
      <c r="F418" s="108">
        <f>F419</f>
        <v>100</v>
      </c>
      <c r="G418" s="108">
        <f t="shared" si="61"/>
        <v>100</v>
      </c>
      <c r="H418" s="108">
        <f t="shared" si="61"/>
        <v>100</v>
      </c>
    </row>
    <row r="419" spans="1:8" ht="22.5">
      <c r="A419" s="9" t="s">
        <v>25</v>
      </c>
      <c r="B419" s="9" t="s">
        <v>22</v>
      </c>
      <c r="C419" s="39" t="s">
        <v>474</v>
      </c>
      <c r="D419" s="9" t="s">
        <v>106</v>
      </c>
      <c r="E419" s="32" t="s">
        <v>566</v>
      </c>
      <c r="F419" s="108">
        <v>100</v>
      </c>
      <c r="G419" s="108">
        <v>100</v>
      </c>
      <c r="H419" s="108">
        <v>100</v>
      </c>
    </row>
    <row r="420" spans="1:8" ht="12.75">
      <c r="A420" s="9" t="s">
        <v>25</v>
      </c>
      <c r="B420" s="16" t="s">
        <v>81</v>
      </c>
      <c r="C420" s="37"/>
      <c r="D420" s="16"/>
      <c r="E420" s="30" t="s">
        <v>74</v>
      </c>
      <c r="F420" s="118">
        <f>F421+F434</f>
        <v>3855</v>
      </c>
      <c r="G420" s="118">
        <f>G421+G434</f>
        <v>3855</v>
      </c>
      <c r="H420" s="118">
        <f>H421+H434</f>
        <v>3555</v>
      </c>
    </row>
    <row r="421" spans="1:8" ht="12.75">
      <c r="A421" s="9" t="s">
        <v>25</v>
      </c>
      <c r="B421" s="16" t="s">
        <v>92</v>
      </c>
      <c r="C421" s="37"/>
      <c r="D421" s="16"/>
      <c r="E421" s="33" t="s">
        <v>93</v>
      </c>
      <c r="F421" s="118">
        <f>F422</f>
        <v>3215</v>
      </c>
      <c r="G421" s="118">
        <f>G422</f>
        <v>3215</v>
      </c>
      <c r="H421" s="118">
        <f>H422</f>
        <v>2915</v>
      </c>
    </row>
    <row r="422" spans="1:8" ht="22.5">
      <c r="A422" s="9" t="s">
        <v>25</v>
      </c>
      <c r="B422" s="9" t="s">
        <v>92</v>
      </c>
      <c r="C422" s="39" t="s">
        <v>237</v>
      </c>
      <c r="D422" s="9"/>
      <c r="E422" s="31" t="s">
        <v>46</v>
      </c>
      <c r="F422" s="108">
        <f>F429+F423</f>
        <v>3215</v>
      </c>
      <c r="G422" s="108">
        <f>G429+G423</f>
        <v>3215</v>
      </c>
      <c r="H422" s="108">
        <f>H429+H423</f>
        <v>2915</v>
      </c>
    </row>
    <row r="423" spans="1:8" ht="12.75" hidden="1">
      <c r="A423" s="9" t="s">
        <v>25</v>
      </c>
      <c r="B423" s="9" t="s">
        <v>92</v>
      </c>
      <c r="C423" s="40" t="s">
        <v>242</v>
      </c>
      <c r="D423" s="17"/>
      <c r="E423" s="43" t="s">
        <v>490</v>
      </c>
      <c r="F423" s="108">
        <f>F424</f>
        <v>0</v>
      </c>
      <c r="G423" s="108">
        <f aca="true" t="shared" si="62" ref="G423:H427">G424</f>
        <v>0</v>
      </c>
      <c r="H423" s="108">
        <f t="shared" si="62"/>
        <v>0</v>
      </c>
    </row>
    <row r="424" spans="1:8" ht="33.75" hidden="1">
      <c r="A424" s="9" t="s">
        <v>25</v>
      </c>
      <c r="B424" s="9" t="s">
        <v>92</v>
      </c>
      <c r="C424" s="40" t="s">
        <v>243</v>
      </c>
      <c r="D424" s="17"/>
      <c r="E424" s="31" t="s">
        <v>492</v>
      </c>
      <c r="F424" s="108">
        <f>F425</f>
        <v>0</v>
      </c>
      <c r="G424" s="108">
        <f t="shared" si="62"/>
        <v>0</v>
      </c>
      <c r="H424" s="108">
        <f t="shared" si="62"/>
        <v>0</v>
      </c>
    </row>
    <row r="425" spans="1:8" ht="12.75" hidden="1">
      <c r="A425" s="9" t="s">
        <v>25</v>
      </c>
      <c r="B425" s="9" t="s">
        <v>92</v>
      </c>
      <c r="C425" s="40" t="s">
        <v>244</v>
      </c>
      <c r="D425" s="17"/>
      <c r="E425" s="31" t="s">
        <v>384</v>
      </c>
      <c r="F425" s="108">
        <f>F426</f>
        <v>0</v>
      </c>
      <c r="G425" s="108">
        <f t="shared" si="62"/>
        <v>0</v>
      </c>
      <c r="H425" s="108">
        <f t="shared" si="62"/>
        <v>0</v>
      </c>
    </row>
    <row r="426" spans="1:8" ht="33.75" hidden="1">
      <c r="A426" s="9" t="s">
        <v>25</v>
      </c>
      <c r="B426" s="9" t="s">
        <v>92</v>
      </c>
      <c r="C426" s="40" t="s">
        <v>245</v>
      </c>
      <c r="D426" s="17"/>
      <c r="E426" s="31" t="s">
        <v>492</v>
      </c>
      <c r="F426" s="108">
        <f>F427</f>
        <v>0</v>
      </c>
      <c r="G426" s="108">
        <f t="shared" si="62"/>
        <v>0</v>
      </c>
      <c r="H426" s="108">
        <f t="shared" si="62"/>
        <v>0</v>
      </c>
    </row>
    <row r="427" spans="1:8" ht="12.75" hidden="1">
      <c r="A427" s="9" t="s">
        <v>25</v>
      </c>
      <c r="B427" s="9" t="s">
        <v>92</v>
      </c>
      <c r="C427" s="40" t="s">
        <v>246</v>
      </c>
      <c r="D427" s="17"/>
      <c r="E427" s="31" t="s">
        <v>185</v>
      </c>
      <c r="F427" s="108">
        <f>F428</f>
        <v>0</v>
      </c>
      <c r="G427" s="108">
        <f t="shared" si="62"/>
        <v>0</v>
      </c>
      <c r="H427" s="108">
        <f t="shared" si="62"/>
        <v>0</v>
      </c>
    </row>
    <row r="428" spans="1:8" ht="22.5" hidden="1">
      <c r="A428" s="9" t="s">
        <v>25</v>
      </c>
      <c r="B428" s="9" t="s">
        <v>92</v>
      </c>
      <c r="C428" s="40" t="s">
        <v>246</v>
      </c>
      <c r="D428" s="9" t="s">
        <v>106</v>
      </c>
      <c r="E428" s="32" t="s">
        <v>107</v>
      </c>
      <c r="F428" s="108">
        <v>0</v>
      </c>
      <c r="G428" s="108">
        <v>0</v>
      </c>
      <c r="H428" s="108">
        <v>0</v>
      </c>
    </row>
    <row r="429" spans="1:8" ht="22.5">
      <c r="A429" s="9" t="s">
        <v>25</v>
      </c>
      <c r="B429" s="9" t="s">
        <v>92</v>
      </c>
      <c r="C429" s="39" t="s">
        <v>238</v>
      </c>
      <c r="D429" s="9"/>
      <c r="E429" s="31" t="s">
        <v>372</v>
      </c>
      <c r="F429" s="108">
        <f>F430</f>
        <v>3215</v>
      </c>
      <c r="G429" s="108">
        <f aca="true" t="shared" si="63" ref="G429:H432">G430</f>
        <v>3215</v>
      </c>
      <c r="H429" s="108">
        <f t="shared" si="63"/>
        <v>2915</v>
      </c>
    </row>
    <row r="430" spans="1:8" ht="12.75">
      <c r="A430" s="9" t="s">
        <v>25</v>
      </c>
      <c r="B430" s="9" t="s">
        <v>92</v>
      </c>
      <c r="C430" s="39" t="s">
        <v>239</v>
      </c>
      <c r="D430" s="9"/>
      <c r="E430" s="31" t="s">
        <v>487</v>
      </c>
      <c r="F430" s="108">
        <f>F431</f>
        <v>3215</v>
      </c>
      <c r="G430" s="108">
        <f t="shared" si="63"/>
        <v>3215</v>
      </c>
      <c r="H430" s="108">
        <f t="shared" si="63"/>
        <v>2915</v>
      </c>
    </row>
    <row r="431" spans="1:8" ht="12.75">
      <c r="A431" s="9" t="s">
        <v>25</v>
      </c>
      <c r="B431" s="9" t="s">
        <v>92</v>
      </c>
      <c r="C431" s="39" t="s">
        <v>240</v>
      </c>
      <c r="D431" s="9"/>
      <c r="E431" s="31" t="s">
        <v>384</v>
      </c>
      <c r="F431" s="108">
        <f>F432</f>
        <v>3215</v>
      </c>
      <c r="G431" s="108">
        <f t="shared" si="63"/>
        <v>3215</v>
      </c>
      <c r="H431" s="108">
        <f t="shared" si="63"/>
        <v>2915</v>
      </c>
    </row>
    <row r="432" spans="1:8" ht="22.5">
      <c r="A432" s="9" t="s">
        <v>25</v>
      </c>
      <c r="B432" s="9" t="s">
        <v>92</v>
      </c>
      <c r="C432" s="39" t="s">
        <v>241</v>
      </c>
      <c r="D432" s="9"/>
      <c r="E432" s="31" t="s">
        <v>488</v>
      </c>
      <c r="F432" s="108">
        <f>F433</f>
        <v>3215</v>
      </c>
      <c r="G432" s="108">
        <f t="shared" si="63"/>
        <v>3215</v>
      </c>
      <c r="H432" s="108">
        <f t="shared" si="63"/>
        <v>2915</v>
      </c>
    </row>
    <row r="433" spans="1:8" ht="22.5">
      <c r="A433" s="9" t="s">
        <v>25</v>
      </c>
      <c r="B433" s="9" t="s">
        <v>92</v>
      </c>
      <c r="C433" s="39" t="s">
        <v>241</v>
      </c>
      <c r="D433" s="9" t="s">
        <v>152</v>
      </c>
      <c r="E433" s="32" t="s">
        <v>483</v>
      </c>
      <c r="F433" s="108">
        <v>3215</v>
      </c>
      <c r="G433" s="108">
        <v>3215</v>
      </c>
      <c r="H433" s="108">
        <f>3215-300</f>
        <v>2915</v>
      </c>
    </row>
    <row r="434" spans="1:8" s="5" customFormat="1" ht="12.75">
      <c r="A434" s="16" t="s">
        <v>25</v>
      </c>
      <c r="B434" s="16" t="s">
        <v>408</v>
      </c>
      <c r="C434" s="37"/>
      <c r="D434" s="16"/>
      <c r="E434" s="30" t="s">
        <v>409</v>
      </c>
      <c r="F434" s="118">
        <f aca="true" t="shared" si="64" ref="F434:H438">F435</f>
        <v>640</v>
      </c>
      <c r="G434" s="118">
        <f t="shared" si="64"/>
        <v>640</v>
      </c>
      <c r="H434" s="118">
        <f t="shared" si="64"/>
        <v>640</v>
      </c>
    </row>
    <row r="435" spans="1:8" ht="22.5">
      <c r="A435" s="9" t="s">
        <v>25</v>
      </c>
      <c r="B435" s="9" t="s">
        <v>408</v>
      </c>
      <c r="C435" s="39" t="s">
        <v>237</v>
      </c>
      <c r="D435" s="9"/>
      <c r="E435" s="31" t="s">
        <v>46</v>
      </c>
      <c r="F435" s="108">
        <f t="shared" si="64"/>
        <v>640</v>
      </c>
      <c r="G435" s="108">
        <f t="shared" si="64"/>
        <v>640</v>
      </c>
      <c r="H435" s="108">
        <f t="shared" si="64"/>
        <v>640</v>
      </c>
    </row>
    <row r="436" spans="1:8" ht="12.75">
      <c r="A436" s="9" t="s">
        <v>25</v>
      </c>
      <c r="B436" s="9" t="s">
        <v>408</v>
      </c>
      <c r="C436" s="40" t="s">
        <v>242</v>
      </c>
      <c r="D436" s="17"/>
      <c r="E436" s="43" t="s">
        <v>490</v>
      </c>
      <c r="F436" s="108">
        <f t="shared" si="64"/>
        <v>640</v>
      </c>
      <c r="G436" s="108">
        <f t="shared" si="64"/>
        <v>640</v>
      </c>
      <c r="H436" s="108">
        <f t="shared" si="64"/>
        <v>640</v>
      </c>
    </row>
    <row r="437" spans="1:8" ht="33.75">
      <c r="A437" s="9" t="s">
        <v>25</v>
      </c>
      <c r="B437" s="9" t="s">
        <v>408</v>
      </c>
      <c r="C437" s="40" t="s">
        <v>243</v>
      </c>
      <c r="D437" s="17"/>
      <c r="E437" s="31" t="s">
        <v>492</v>
      </c>
      <c r="F437" s="108">
        <f t="shared" si="64"/>
        <v>640</v>
      </c>
      <c r="G437" s="108">
        <f t="shared" si="64"/>
        <v>640</v>
      </c>
      <c r="H437" s="108">
        <f t="shared" si="64"/>
        <v>640</v>
      </c>
    </row>
    <row r="438" spans="1:8" ht="12.75">
      <c r="A438" s="9" t="s">
        <v>25</v>
      </c>
      <c r="B438" s="9" t="s">
        <v>408</v>
      </c>
      <c r="C438" s="40" t="s">
        <v>244</v>
      </c>
      <c r="D438" s="17"/>
      <c r="E438" s="31" t="s">
        <v>384</v>
      </c>
      <c r="F438" s="108">
        <f t="shared" si="64"/>
        <v>640</v>
      </c>
      <c r="G438" s="108">
        <f t="shared" si="64"/>
        <v>640</v>
      </c>
      <c r="H438" s="108">
        <f t="shared" si="64"/>
        <v>640</v>
      </c>
    </row>
    <row r="439" spans="1:8" ht="33.75">
      <c r="A439" s="9" t="s">
        <v>25</v>
      </c>
      <c r="B439" s="9" t="s">
        <v>408</v>
      </c>
      <c r="C439" s="40" t="s">
        <v>245</v>
      </c>
      <c r="D439" s="17"/>
      <c r="E439" s="31" t="s">
        <v>492</v>
      </c>
      <c r="F439" s="108">
        <f>F441+F440+F442</f>
        <v>640</v>
      </c>
      <c r="G439" s="108">
        <f>G441</f>
        <v>640</v>
      </c>
      <c r="H439" s="108">
        <f>H441</f>
        <v>640</v>
      </c>
    </row>
    <row r="440" spans="1:9" ht="45">
      <c r="A440" s="9" t="s">
        <v>25</v>
      </c>
      <c r="B440" s="9" t="s">
        <v>408</v>
      </c>
      <c r="C440" s="40" t="s">
        <v>245</v>
      </c>
      <c r="D440" s="9" t="s">
        <v>104</v>
      </c>
      <c r="E440" s="32" t="s">
        <v>105</v>
      </c>
      <c r="F440" s="108">
        <f>200+20+100</f>
        <v>320</v>
      </c>
      <c r="G440" s="108">
        <v>0</v>
      </c>
      <c r="H440" s="108">
        <v>0</v>
      </c>
      <c r="I440">
        <v>320</v>
      </c>
    </row>
    <row r="441" spans="1:9" ht="22.5">
      <c r="A441" s="9" t="s">
        <v>25</v>
      </c>
      <c r="B441" s="9" t="s">
        <v>408</v>
      </c>
      <c r="C441" s="40" t="s">
        <v>245</v>
      </c>
      <c r="D441" s="9" t="s">
        <v>106</v>
      </c>
      <c r="E441" s="32" t="s">
        <v>566</v>
      </c>
      <c r="F441" s="108">
        <f>640-200-40-20-100</f>
        <v>280</v>
      </c>
      <c r="G441" s="108">
        <v>640</v>
      </c>
      <c r="H441" s="108">
        <v>640</v>
      </c>
      <c r="I441">
        <f>-200-40-20-100</f>
        <v>-360</v>
      </c>
    </row>
    <row r="442" spans="1:9" ht="12.75">
      <c r="A442" s="9" t="s">
        <v>25</v>
      </c>
      <c r="B442" s="9" t="s">
        <v>408</v>
      </c>
      <c r="C442" s="40" t="s">
        <v>245</v>
      </c>
      <c r="D442" s="9" t="s">
        <v>150</v>
      </c>
      <c r="E442" s="31" t="s">
        <v>151</v>
      </c>
      <c r="F442" s="108">
        <v>40</v>
      </c>
      <c r="G442" s="108">
        <v>0</v>
      </c>
      <c r="H442" s="108">
        <v>0</v>
      </c>
      <c r="I442" s="173">
        <v>40</v>
      </c>
    </row>
    <row r="443" spans="1:8" ht="22.5">
      <c r="A443" s="16" t="s">
        <v>59</v>
      </c>
      <c r="B443" s="16"/>
      <c r="C443" s="37"/>
      <c r="D443" s="16"/>
      <c r="E443" s="30" t="s">
        <v>97</v>
      </c>
      <c r="F443" s="103">
        <f>F452+F549+F444</f>
        <v>180178.10000000003</v>
      </c>
      <c r="G443" s="103">
        <f>G452+G549+G444</f>
        <v>179399.7</v>
      </c>
      <c r="H443" s="103">
        <f>H452+H549+H444</f>
        <v>177149.7</v>
      </c>
    </row>
    <row r="444" spans="1:8" ht="12.75">
      <c r="A444" s="16" t="s">
        <v>59</v>
      </c>
      <c r="B444" s="16" t="s">
        <v>548</v>
      </c>
      <c r="C444" s="37"/>
      <c r="D444" s="16"/>
      <c r="E444" s="30" t="s">
        <v>69</v>
      </c>
      <c r="F444" s="103">
        <f aca="true" t="shared" si="65" ref="F444:H450">F445</f>
        <v>150</v>
      </c>
      <c r="G444" s="103">
        <f t="shared" si="65"/>
        <v>150</v>
      </c>
      <c r="H444" s="103">
        <f t="shared" si="65"/>
        <v>100</v>
      </c>
    </row>
    <row r="445" spans="1:8" ht="12.75">
      <c r="A445" s="16" t="s">
        <v>59</v>
      </c>
      <c r="B445" s="16" t="s">
        <v>108</v>
      </c>
      <c r="C445" s="37"/>
      <c r="D445" s="16"/>
      <c r="E445" s="30" t="s">
        <v>149</v>
      </c>
      <c r="F445" s="103">
        <f t="shared" si="65"/>
        <v>150</v>
      </c>
      <c r="G445" s="103">
        <f t="shared" si="65"/>
        <v>150</v>
      </c>
      <c r="H445" s="103">
        <f t="shared" si="65"/>
        <v>100</v>
      </c>
    </row>
    <row r="446" spans="1:8" ht="33.75">
      <c r="A446" s="9" t="s">
        <v>59</v>
      </c>
      <c r="B446" s="9" t="s">
        <v>108</v>
      </c>
      <c r="C446" s="93">
        <v>1200000000</v>
      </c>
      <c r="D446" s="9"/>
      <c r="E446" s="34" t="s">
        <v>49</v>
      </c>
      <c r="F446" s="105">
        <f t="shared" si="65"/>
        <v>150</v>
      </c>
      <c r="G446" s="105">
        <f t="shared" si="65"/>
        <v>150</v>
      </c>
      <c r="H446" s="105">
        <f t="shared" si="65"/>
        <v>100</v>
      </c>
    </row>
    <row r="447" spans="1:8" ht="22.5">
      <c r="A447" s="9" t="s">
        <v>59</v>
      </c>
      <c r="B447" s="9" t="s">
        <v>108</v>
      </c>
      <c r="C447" s="93">
        <v>1250000000</v>
      </c>
      <c r="D447" s="9"/>
      <c r="E447" s="45" t="s">
        <v>189</v>
      </c>
      <c r="F447" s="105">
        <f t="shared" si="65"/>
        <v>150</v>
      </c>
      <c r="G447" s="105">
        <f t="shared" si="65"/>
        <v>150</v>
      </c>
      <c r="H447" s="105">
        <f t="shared" si="65"/>
        <v>100</v>
      </c>
    </row>
    <row r="448" spans="1:8" ht="22.5">
      <c r="A448" s="9" t="s">
        <v>59</v>
      </c>
      <c r="B448" s="9" t="s">
        <v>108</v>
      </c>
      <c r="C448" s="93">
        <v>1250200000</v>
      </c>
      <c r="D448" s="9"/>
      <c r="E448" s="34" t="s">
        <v>71</v>
      </c>
      <c r="F448" s="105">
        <f t="shared" si="65"/>
        <v>150</v>
      </c>
      <c r="G448" s="105">
        <f t="shared" si="65"/>
        <v>150</v>
      </c>
      <c r="H448" s="105">
        <f t="shared" si="65"/>
        <v>100</v>
      </c>
    </row>
    <row r="449" spans="1:8" ht="12.75">
      <c r="A449" s="9" t="s">
        <v>59</v>
      </c>
      <c r="B449" s="9" t="s">
        <v>108</v>
      </c>
      <c r="C449" s="93">
        <v>1250220000</v>
      </c>
      <c r="D449" s="9"/>
      <c r="E449" s="31" t="s">
        <v>384</v>
      </c>
      <c r="F449" s="105">
        <f t="shared" si="65"/>
        <v>150</v>
      </c>
      <c r="G449" s="105">
        <f t="shared" si="65"/>
        <v>150</v>
      </c>
      <c r="H449" s="105">
        <f t="shared" si="65"/>
        <v>100</v>
      </c>
    </row>
    <row r="450" spans="1:8" ht="12.75">
      <c r="A450" s="9" t="s">
        <v>59</v>
      </c>
      <c r="B450" s="9" t="s">
        <v>108</v>
      </c>
      <c r="C450" s="93">
        <v>1250220010</v>
      </c>
      <c r="D450" s="9"/>
      <c r="E450" s="34" t="s">
        <v>371</v>
      </c>
      <c r="F450" s="105">
        <f>F451</f>
        <v>150</v>
      </c>
      <c r="G450" s="105">
        <f t="shared" si="65"/>
        <v>150</v>
      </c>
      <c r="H450" s="105">
        <f t="shared" si="65"/>
        <v>100</v>
      </c>
    </row>
    <row r="451" spans="1:8" ht="22.5">
      <c r="A451" s="9" t="s">
        <v>59</v>
      </c>
      <c r="B451" s="9" t="s">
        <v>108</v>
      </c>
      <c r="C451" s="93">
        <v>1250220010</v>
      </c>
      <c r="D451" s="9" t="s">
        <v>152</v>
      </c>
      <c r="E451" s="32" t="s">
        <v>483</v>
      </c>
      <c r="F451" s="105">
        <v>150</v>
      </c>
      <c r="G451" s="105">
        <v>150</v>
      </c>
      <c r="H451" s="105">
        <f>150-50</f>
        <v>100</v>
      </c>
    </row>
    <row r="452" spans="1:8" ht="12.75">
      <c r="A452" s="16" t="s">
        <v>59</v>
      </c>
      <c r="B452" s="16" t="s">
        <v>11</v>
      </c>
      <c r="C452" s="37"/>
      <c r="D452" s="16"/>
      <c r="E452" s="30" t="s">
        <v>12</v>
      </c>
      <c r="F452" s="103">
        <f>F453+F473+F508+F515+F525+F495</f>
        <v>176547.40000000002</v>
      </c>
      <c r="G452" s="103">
        <f>G453+G473+G508+G515+G525+G495</f>
        <v>175769</v>
      </c>
      <c r="H452" s="103">
        <f>H453+H473+H508+H515+H525+H495</f>
        <v>173569</v>
      </c>
    </row>
    <row r="453" spans="1:8" ht="12.75">
      <c r="A453" s="16" t="s">
        <v>59</v>
      </c>
      <c r="B453" s="16" t="s">
        <v>60</v>
      </c>
      <c r="C453" s="37"/>
      <c r="D453" s="16"/>
      <c r="E453" s="30" t="s">
        <v>61</v>
      </c>
      <c r="F453" s="103">
        <f aca="true" t="shared" si="66" ref="F453:H454">F454</f>
        <v>56306.1</v>
      </c>
      <c r="G453" s="103">
        <f t="shared" si="66"/>
        <v>56099</v>
      </c>
      <c r="H453" s="103">
        <f t="shared" si="66"/>
        <v>55399</v>
      </c>
    </row>
    <row r="454" spans="1:8" ht="33.75">
      <c r="A454" s="9" t="s">
        <v>59</v>
      </c>
      <c r="B454" s="9" t="s">
        <v>60</v>
      </c>
      <c r="C454" s="39" t="s">
        <v>248</v>
      </c>
      <c r="D454" s="35"/>
      <c r="E454" s="34" t="s">
        <v>49</v>
      </c>
      <c r="F454" s="108">
        <f t="shared" si="66"/>
        <v>56306.1</v>
      </c>
      <c r="G454" s="108">
        <f t="shared" si="66"/>
        <v>56099</v>
      </c>
      <c r="H454" s="108">
        <f t="shared" si="66"/>
        <v>55399</v>
      </c>
    </row>
    <row r="455" spans="1:8" s="5" customFormat="1" ht="12.75">
      <c r="A455" s="9" t="s">
        <v>59</v>
      </c>
      <c r="B455" s="9" t="s">
        <v>60</v>
      </c>
      <c r="C455" s="39" t="s">
        <v>249</v>
      </c>
      <c r="D455" s="35"/>
      <c r="E455" s="45" t="s">
        <v>187</v>
      </c>
      <c r="F455" s="108">
        <f>F456+F470</f>
        <v>56306.1</v>
      </c>
      <c r="G455" s="108">
        <f>G456+G470</f>
        <v>56099</v>
      </c>
      <c r="H455" s="108">
        <f>H456+H470</f>
        <v>55399</v>
      </c>
    </row>
    <row r="456" spans="1:8" ht="22.5">
      <c r="A456" s="9" t="s">
        <v>59</v>
      </c>
      <c r="B456" s="9" t="s">
        <v>60</v>
      </c>
      <c r="C456" s="39" t="s">
        <v>250</v>
      </c>
      <c r="D456" s="35"/>
      <c r="E456" s="34" t="s">
        <v>355</v>
      </c>
      <c r="F456" s="108">
        <f>F457+F467</f>
        <v>24937.1</v>
      </c>
      <c r="G456" s="108">
        <f>G457+G467</f>
        <v>24730</v>
      </c>
      <c r="H456" s="108">
        <f>H457+H467</f>
        <v>24030</v>
      </c>
    </row>
    <row r="457" spans="1:8" ht="12.75">
      <c r="A457" s="9" t="s">
        <v>59</v>
      </c>
      <c r="B457" s="9" t="s">
        <v>60</v>
      </c>
      <c r="C457" s="39" t="s">
        <v>251</v>
      </c>
      <c r="D457" s="35"/>
      <c r="E457" s="31" t="s">
        <v>384</v>
      </c>
      <c r="F457" s="108">
        <f>F458+F460+F462+F464</f>
        <v>24929.6</v>
      </c>
      <c r="G457" s="108">
        <f>G458+G460+G462+G464</f>
        <v>24730</v>
      </c>
      <c r="H457" s="108">
        <f>H458+H460+H462+H464</f>
        <v>24030</v>
      </c>
    </row>
    <row r="458" spans="1:8" ht="12.75">
      <c r="A458" s="9" t="s">
        <v>59</v>
      </c>
      <c r="B458" s="9" t="s">
        <v>60</v>
      </c>
      <c r="C458" s="39" t="s">
        <v>252</v>
      </c>
      <c r="D458" s="35"/>
      <c r="E458" s="34" t="s">
        <v>356</v>
      </c>
      <c r="F458" s="108">
        <f>F459</f>
        <v>24329</v>
      </c>
      <c r="G458" s="108">
        <f>G459</f>
        <v>24730</v>
      </c>
      <c r="H458" s="108">
        <f>H459</f>
        <v>24030</v>
      </c>
    </row>
    <row r="459" spans="1:8" ht="22.5">
      <c r="A459" s="9" t="s">
        <v>59</v>
      </c>
      <c r="B459" s="9" t="s">
        <v>60</v>
      </c>
      <c r="C459" s="39" t="s">
        <v>252</v>
      </c>
      <c r="D459" s="35">
        <v>600</v>
      </c>
      <c r="E459" s="32" t="s">
        <v>511</v>
      </c>
      <c r="F459" s="108">
        <v>24329</v>
      </c>
      <c r="G459" s="108">
        <v>24730</v>
      </c>
      <c r="H459" s="108">
        <f>24730-700</f>
        <v>24030</v>
      </c>
    </row>
    <row r="460" spans="1:8" ht="12.75">
      <c r="A460" s="9" t="s">
        <v>59</v>
      </c>
      <c r="B460" s="9" t="s">
        <v>60</v>
      </c>
      <c r="C460" s="39" t="s">
        <v>709</v>
      </c>
      <c r="D460" s="35"/>
      <c r="E460" s="166" t="s">
        <v>804</v>
      </c>
      <c r="F460" s="108">
        <f>F461</f>
        <v>0</v>
      </c>
      <c r="G460" s="108">
        <f>G461</f>
        <v>0</v>
      </c>
      <c r="H460" s="108">
        <f>H461</f>
        <v>0</v>
      </c>
    </row>
    <row r="461" spans="1:9" ht="22.5">
      <c r="A461" s="9" t="s">
        <v>59</v>
      </c>
      <c r="B461" s="9" t="s">
        <v>60</v>
      </c>
      <c r="C461" s="39" t="s">
        <v>709</v>
      </c>
      <c r="D461" s="35">
        <v>600</v>
      </c>
      <c r="E461" s="32" t="s">
        <v>511</v>
      </c>
      <c r="F461" s="108">
        <f>401-401</f>
        <v>0</v>
      </c>
      <c r="G461" s="108">
        <v>0</v>
      </c>
      <c r="H461" s="108">
        <v>0</v>
      </c>
      <c r="I461" s="173">
        <v>-401</v>
      </c>
    </row>
    <row r="462" spans="1:8" ht="22.5">
      <c r="A462" s="9" t="s">
        <v>59</v>
      </c>
      <c r="B462" s="9" t="s">
        <v>60</v>
      </c>
      <c r="C462" s="39" t="s">
        <v>836</v>
      </c>
      <c r="D462" s="35"/>
      <c r="E462" s="34" t="s">
        <v>63</v>
      </c>
      <c r="F462" s="108">
        <f>F463</f>
        <v>102.8</v>
      </c>
      <c r="G462" s="108">
        <f>G463</f>
        <v>0</v>
      </c>
      <c r="H462" s="108">
        <f>H463</f>
        <v>0</v>
      </c>
    </row>
    <row r="463" spans="1:9" ht="22.5">
      <c r="A463" s="9" t="s">
        <v>59</v>
      </c>
      <c r="B463" s="9" t="s">
        <v>60</v>
      </c>
      <c r="C463" s="39" t="s">
        <v>836</v>
      </c>
      <c r="D463" s="35">
        <v>600</v>
      </c>
      <c r="E463" s="32" t="s">
        <v>511</v>
      </c>
      <c r="F463" s="108">
        <v>102.8</v>
      </c>
      <c r="G463" s="108">
        <v>0</v>
      </c>
      <c r="H463" s="108">
        <v>0</v>
      </c>
      <c r="I463" s="173">
        <v>102.8</v>
      </c>
    </row>
    <row r="464" spans="1:9" ht="33.75">
      <c r="A464" s="9" t="s">
        <v>59</v>
      </c>
      <c r="B464" s="9" t="s">
        <v>60</v>
      </c>
      <c r="C464" s="93" t="s">
        <v>838</v>
      </c>
      <c r="D464" s="35"/>
      <c r="E464" s="32" t="s">
        <v>441</v>
      </c>
      <c r="F464" s="108">
        <f aca="true" t="shared" si="67" ref="F464:H465">F465</f>
        <v>497.8</v>
      </c>
      <c r="G464" s="108">
        <f t="shared" si="67"/>
        <v>0</v>
      </c>
      <c r="H464" s="108">
        <f t="shared" si="67"/>
        <v>0</v>
      </c>
      <c r="I464" s="181"/>
    </row>
    <row r="465" spans="1:9" ht="45">
      <c r="A465" s="9" t="s">
        <v>59</v>
      </c>
      <c r="B465" s="9" t="s">
        <v>60</v>
      </c>
      <c r="C465" s="93" t="s">
        <v>844</v>
      </c>
      <c r="D465" s="35"/>
      <c r="E465" s="34" t="s">
        <v>837</v>
      </c>
      <c r="F465" s="108">
        <f t="shared" si="67"/>
        <v>497.8</v>
      </c>
      <c r="G465" s="108">
        <f t="shared" si="67"/>
        <v>0</v>
      </c>
      <c r="H465" s="108">
        <f t="shared" si="67"/>
        <v>0</v>
      </c>
      <c r="I465" s="181"/>
    </row>
    <row r="466" spans="1:9" ht="22.5">
      <c r="A466" s="9" t="s">
        <v>59</v>
      </c>
      <c r="B466" s="9" t="s">
        <v>60</v>
      </c>
      <c r="C466" s="93" t="s">
        <v>844</v>
      </c>
      <c r="D466" s="35">
        <v>600</v>
      </c>
      <c r="E466" s="32" t="s">
        <v>483</v>
      </c>
      <c r="F466" s="108">
        <f>401+104.3-7.5</f>
        <v>497.8</v>
      </c>
      <c r="G466" s="108">
        <v>0</v>
      </c>
      <c r="H466" s="108">
        <v>0</v>
      </c>
      <c r="I466" s="181">
        <f>401+104.3-7.5</f>
        <v>497.8</v>
      </c>
    </row>
    <row r="467" spans="1:9" ht="33.75">
      <c r="A467" s="9" t="s">
        <v>59</v>
      </c>
      <c r="B467" s="9" t="s">
        <v>60</v>
      </c>
      <c r="C467" s="93" t="s">
        <v>840</v>
      </c>
      <c r="D467" s="35"/>
      <c r="E467" s="31" t="s">
        <v>467</v>
      </c>
      <c r="F467" s="108">
        <f aca="true" t="shared" si="68" ref="F467:H468">F468</f>
        <v>7.5</v>
      </c>
      <c r="G467" s="108">
        <f t="shared" si="68"/>
        <v>0</v>
      </c>
      <c r="H467" s="108">
        <f t="shared" si="68"/>
        <v>0</v>
      </c>
      <c r="I467" s="181"/>
    </row>
    <row r="468" spans="1:9" ht="22.5">
      <c r="A468" s="9" t="s">
        <v>59</v>
      </c>
      <c r="B468" s="9" t="s">
        <v>60</v>
      </c>
      <c r="C468" s="93" t="s">
        <v>839</v>
      </c>
      <c r="D468" s="35"/>
      <c r="E468" s="32" t="s">
        <v>841</v>
      </c>
      <c r="F468" s="108">
        <f t="shared" si="68"/>
        <v>7.5</v>
      </c>
      <c r="G468" s="108">
        <f t="shared" si="68"/>
        <v>0</v>
      </c>
      <c r="H468" s="108">
        <f t="shared" si="68"/>
        <v>0</v>
      </c>
      <c r="I468" s="181"/>
    </row>
    <row r="469" spans="1:9" ht="22.5">
      <c r="A469" s="9" t="s">
        <v>59</v>
      </c>
      <c r="B469" s="9" t="s">
        <v>60</v>
      </c>
      <c r="C469" s="93" t="s">
        <v>839</v>
      </c>
      <c r="D469" s="35">
        <v>600</v>
      </c>
      <c r="E469" s="32" t="s">
        <v>483</v>
      </c>
      <c r="F469" s="108">
        <v>7.5</v>
      </c>
      <c r="G469" s="108">
        <v>0</v>
      </c>
      <c r="H469" s="108">
        <v>0</v>
      </c>
      <c r="I469" s="181">
        <v>7.5</v>
      </c>
    </row>
    <row r="470" spans="1:8" s="8" customFormat="1" ht="22.5">
      <c r="A470" s="9" t="s">
        <v>59</v>
      </c>
      <c r="B470" s="9" t="s">
        <v>60</v>
      </c>
      <c r="C470" s="39" t="s">
        <v>144</v>
      </c>
      <c r="D470" s="35"/>
      <c r="E470" s="34" t="s">
        <v>184</v>
      </c>
      <c r="F470" s="108">
        <f aca="true" t="shared" si="69" ref="F470:H471">F471</f>
        <v>31369</v>
      </c>
      <c r="G470" s="108">
        <f t="shared" si="69"/>
        <v>31369</v>
      </c>
      <c r="H470" s="108">
        <f t="shared" si="69"/>
        <v>31369</v>
      </c>
    </row>
    <row r="471" spans="1:8" s="8" customFormat="1" ht="36.75" customHeight="1">
      <c r="A471" s="9" t="s">
        <v>59</v>
      </c>
      <c r="B471" s="9" t="s">
        <v>60</v>
      </c>
      <c r="C471" s="39" t="s">
        <v>145</v>
      </c>
      <c r="D471" s="35"/>
      <c r="E471" s="34" t="s">
        <v>146</v>
      </c>
      <c r="F471" s="108">
        <f t="shared" si="69"/>
        <v>31369</v>
      </c>
      <c r="G471" s="108">
        <f t="shared" si="69"/>
        <v>31369</v>
      </c>
      <c r="H471" s="108">
        <f t="shared" si="69"/>
        <v>31369</v>
      </c>
    </row>
    <row r="472" spans="1:8" s="8" customFormat="1" ht="23.25" customHeight="1">
      <c r="A472" s="9" t="s">
        <v>59</v>
      </c>
      <c r="B472" s="9" t="s">
        <v>60</v>
      </c>
      <c r="C472" s="39" t="s">
        <v>145</v>
      </c>
      <c r="D472" s="35">
        <v>600</v>
      </c>
      <c r="E472" s="32" t="s">
        <v>483</v>
      </c>
      <c r="F472" s="108">
        <v>31369</v>
      </c>
      <c r="G472" s="108">
        <v>31369</v>
      </c>
      <c r="H472" s="108">
        <v>31369</v>
      </c>
    </row>
    <row r="473" spans="1:8" ht="12.75">
      <c r="A473" s="16" t="s">
        <v>59</v>
      </c>
      <c r="B473" s="16" t="s">
        <v>55</v>
      </c>
      <c r="C473" s="37"/>
      <c r="D473" s="16"/>
      <c r="E473" s="58" t="s">
        <v>56</v>
      </c>
      <c r="F473" s="118">
        <f aca="true" t="shared" si="70" ref="F473:H474">F474</f>
        <v>107426.6</v>
      </c>
      <c r="G473" s="118">
        <f t="shared" si="70"/>
        <v>106950</v>
      </c>
      <c r="H473" s="118">
        <f t="shared" si="70"/>
        <v>106250</v>
      </c>
    </row>
    <row r="474" spans="1:8" ht="33.75">
      <c r="A474" s="9" t="s">
        <v>59</v>
      </c>
      <c r="B474" s="9" t="s">
        <v>55</v>
      </c>
      <c r="C474" s="39" t="s">
        <v>248</v>
      </c>
      <c r="D474" s="35"/>
      <c r="E474" s="34" t="s">
        <v>49</v>
      </c>
      <c r="F474" s="108">
        <f t="shared" si="70"/>
        <v>107426.6</v>
      </c>
      <c r="G474" s="108">
        <f t="shared" si="70"/>
        <v>106950</v>
      </c>
      <c r="H474" s="108">
        <f t="shared" si="70"/>
        <v>106250</v>
      </c>
    </row>
    <row r="475" spans="1:8" ht="22.5">
      <c r="A475" s="6">
        <v>575</v>
      </c>
      <c r="B475" s="9" t="s">
        <v>55</v>
      </c>
      <c r="C475" s="93">
        <v>1220000000</v>
      </c>
      <c r="D475" s="36"/>
      <c r="E475" s="45" t="s">
        <v>153</v>
      </c>
      <c r="F475" s="108">
        <f>F476+F492</f>
        <v>107426.6</v>
      </c>
      <c r="G475" s="108">
        <f>G476+G492</f>
        <v>106950</v>
      </c>
      <c r="H475" s="108">
        <f>H476+H492</f>
        <v>106250</v>
      </c>
    </row>
    <row r="476" spans="1:8" ht="22.5">
      <c r="A476" s="6">
        <v>575</v>
      </c>
      <c r="B476" s="9" t="s">
        <v>55</v>
      </c>
      <c r="C476" s="93">
        <v>1220100000</v>
      </c>
      <c r="D476" s="36"/>
      <c r="E476" s="34" t="s">
        <v>153</v>
      </c>
      <c r="F476" s="108">
        <f>F477</f>
        <v>27577.6</v>
      </c>
      <c r="G476" s="108">
        <f>G477</f>
        <v>27100</v>
      </c>
      <c r="H476" s="108">
        <f>H477</f>
        <v>26400</v>
      </c>
    </row>
    <row r="477" spans="1:8" ht="12.75">
      <c r="A477" s="6">
        <v>575</v>
      </c>
      <c r="B477" s="9" t="s">
        <v>55</v>
      </c>
      <c r="C477" s="93">
        <v>1220120000</v>
      </c>
      <c r="D477" s="36"/>
      <c r="E477" s="31" t="s">
        <v>384</v>
      </c>
      <c r="F477" s="108">
        <f>F478+F489+F482+F480</f>
        <v>27577.6</v>
      </c>
      <c r="G477" s="108">
        <f>G478+G489+G482+G480</f>
        <v>27100</v>
      </c>
      <c r="H477" s="108">
        <f>H478+H489+H482+H480</f>
        <v>26400</v>
      </c>
    </row>
    <row r="478" spans="1:8" ht="12.75">
      <c r="A478" s="6">
        <v>575</v>
      </c>
      <c r="B478" s="9" t="s">
        <v>55</v>
      </c>
      <c r="C478" s="93">
        <v>1220120020</v>
      </c>
      <c r="D478" s="36"/>
      <c r="E478" s="34" t="s">
        <v>356</v>
      </c>
      <c r="F478" s="108">
        <f>F479</f>
        <v>19939.5</v>
      </c>
      <c r="G478" s="108">
        <f>G479</f>
        <v>20539.5</v>
      </c>
      <c r="H478" s="108">
        <f>H479</f>
        <v>19839.5</v>
      </c>
    </row>
    <row r="479" spans="1:8" ht="22.5">
      <c r="A479" s="6">
        <v>575</v>
      </c>
      <c r="B479" s="9" t="s">
        <v>55</v>
      </c>
      <c r="C479" s="93">
        <v>1220120020</v>
      </c>
      <c r="D479" s="35">
        <v>600</v>
      </c>
      <c r="E479" s="32" t="s">
        <v>483</v>
      </c>
      <c r="F479" s="108">
        <f>26500-1624.9-4935.6</f>
        <v>19939.5</v>
      </c>
      <c r="G479" s="108">
        <f>27100-1624.9-4935.6</f>
        <v>20539.5</v>
      </c>
      <c r="H479" s="108">
        <f>27100-1624.9-4935.6-700</f>
        <v>19839.5</v>
      </c>
    </row>
    <row r="480" spans="1:8" ht="12.75">
      <c r="A480" s="6">
        <v>575</v>
      </c>
      <c r="B480" s="9" t="s">
        <v>55</v>
      </c>
      <c r="C480" s="93">
        <v>1220120030</v>
      </c>
      <c r="D480" s="35"/>
      <c r="E480" s="32" t="s">
        <v>247</v>
      </c>
      <c r="F480" s="108">
        <f>F481</f>
        <v>0</v>
      </c>
      <c r="G480" s="108">
        <f>G481</f>
        <v>0</v>
      </c>
      <c r="H480" s="108">
        <f>H481</f>
        <v>0</v>
      </c>
    </row>
    <row r="481" spans="1:9" ht="22.5">
      <c r="A481" s="6">
        <v>575</v>
      </c>
      <c r="B481" s="9" t="s">
        <v>55</v>
      </c>
      <c r="C481" s="93">
        <v>1220120030</v>
      </c>
      <c r="D481" s="35">
        <v>600</v>
      </c>
      <c r="E481" s="32" t="s">
        <v>483</v>
      </c>
      <c r="F481" s="108">
        <v>0</v>
      </c>
      <c r="G481" s="108">
        <v>0</v>
      </c>
      <c r="H481" s="108">
        <v>0</v>
      </c>
      <c r="I481" s="173"/>
    </row>
    <row r="482" spans="1:8" ht="33.75">
      <c r="A482" s="6">
        <v>575</v>
      </c>
      <c r="B482" s="9" t="s">
        <v>55</v>
      </c>
      <c r="C482" s="93" t="s">
        <v>325</v>
      </c>
      <c r="D482" s="35"/>
      <c r="E482" s="32" t="s">
        <v>441</v>
      </c>
      <c r="F482" s="108">
        <f>F483+F485+F487</f>
        <v>7638.1</v>
      </c>
      <c r="G482" s="108">
        <f>G483+G485+G487</f>
        <v>6560.5</v>
      </c>
      <c r="H482" s="108">
        <f>H483+H485+H487</f>
        <v>6560.5</v>
      </c>
    </row>
    <row r="483" spans="1:8" s="8" customFormat="1" ht="22.5">
      <c r="A483" s="6">
        <v>575</v>
      </c>
      <c r="B483" s="9" t="s">
        <v>55</v>
      </c>
      <c r="C483" s="93" t="s">
        <v>413</v>
      </c>
      <c r="D483" s="35"/>
      <c r="E483" s="34" t="s">
        <v>291</v>
      </c>
      <c r="F483" s="108">
        <f>F484</f>
        <v>1624.9</v>
      </c>
      <c r="G483" s="108">
        <f>G484</f>
        <v>1624.9</v>
      </c>
      <c r="H483" s="108">
        <f>H484</f>
        <v>1624.9</v>
      </c>
    </row>
    <row r="484" spans="1:8" s="8" customFormat="1" ht="22.5">
      <c r="A484" s="6">
        <v>575</v>
      </c>
      <c r="B484" s="9" t="s">
        <v>55</v>
      </c>
      <c r="C484" s="93" t="s">
        <v>413</v>
      </c>
      <c r="D484" s="35">
        <v>600</v>
      </c>
      <c r="E484" s="32" t="s">
        <v>483</v>
      </c>
      <c r="F484" s="108">
        <v>1624.9</v>
      </c>
      <c r="G484" s="108">
        <v>1624.9</v>
      </c>
      <c r="H484" s="108">
        <v>1624.9</v>
      </c>
    </row>
    <row r="485" spans="1:8" s="8" customFormat="1" ht="22.5">
      <c r="A485" s="6">
        <v>575</v>
      </c>
      <c r="B485" s="9" t="s">
        <v>55</v>
      </c>
      <c r="C485" s="93" t="s">
        <v>414</v>
      </c>
      <c r="D485" s="35"/>
      <c r="E485" s="32" t="s">
        <v>290</v>
      </c>
      <c r="F485" s="108">
        <f>F486</f>
        <v>4935.6</v>
      </c>
      <c r="G485" s="108">
        <f>G486</f>
        <v>4935.6</v>
      </c>
      <c r="H485" s="108">
        <f>H486</f>
        <v>4935.6</v>
      </c>
    </row>
    <row r="486" spans="1:8" s="8" customFormat="1" ht="22.5">
      <c r="A486" s="6">
        <v>575</v>
      </c>
      <c r="B486" s="9" t="s">
        <v>55</v>
      </c>
      <c r="C486" s="93" t="s">
        <v>414</v>
      </c>
      <c r="D486" s="35">
        <v>600</v>
      </c>
      <c r="E486" s="32" t="s">
        <v>483</v>
      </c>
      <c r="F486" s="108">
        <v>4935.6</v>
      </c>
      <c r="G486" s="108">
        <v>4935.6</v>
      </c>
      <c r="H486" s="108">
        <v>4935.6</v>
      </c>
    </row>
    <row r="487" spans="1:8" ht="33" customHeight="1">
      <c r="A487" s="6">
        <v>575</v>
      </c>
      <c r="B487" s="9" t="s">
        <v>55</v>
      </c>
      <c r="C487" s="93" t="s">
        <v>793</v>
      </c>
      <c r="D487" s="35"/>
      <c r="E487" s="34" t="s">
        <v>794</v>
      </c>
      <c r="F487" s="108">
        <f>F488</f>
        <v>1077.6</v>
      </c>
      <c r="G487" s="108">
        <f>G488</f>
        <v>0</v>
      </c>
      <c r="H487" s="108">
        <f>H488</f>
        <v>0</v>
      </c>
    </row>
    <row r="488" spans="1:9" ht="30" customHeight="1">
      <c r="A488" s="6">
        <v>575</v>
      </c>
      <c r="B488" s="9" t="s">
        <v>55</v>
      </c>
      <c r="C488" s="93" t="s">
        <v>793</v>
      </c>
      <c r="D488" s="35">
        <v>600</v>
      </c>
      <c r="E488" s="32" t="s">
        <v>483</v>
      </c>
      <c r="F488" s="108">
        <f>600+417.6+60</f>
        <v>1077.6</v>
      </c>
      <c r="G488" s="108">
        <v>0</v>
      </c>
      <c r="H488" s="108">
        <v>0</v>
      </c>
      <c r="I488" s="173">
        <f>417.6+60</f>
        <v>477.6</v>
      </c>
    </row>
    <row r="489" spans="1:8" ht="22.5" hidden="1">
      <c r="A489" s="6">
        <v>575</v>
      </c>
      <c r="B489" s="9" t="s">
        <v>55</v>
      </c>
      <c r="C489" s="93">
        <v>1220120830</v>
      </c>
      <c r="D489" s="35"/>
      <c r="E489" s="34" t="s">
        <v>63</v>
      </c>
      <c r="F489" s="108">
        <f aca="true" t="shared" si="71" ref="F489:H490">F490</f>
        <v>0</v>
      </c>
      <c r="G489" s="108">
        <f t="shared" si="71"/>
        <v>0</v>
      </c>
      <c r="H489" s="108">
        <f t="shared" si="71"/>
        <v>0</v>
      </c>
    </row>
    <row r="490" spans="1:8" ht="12.75" hidden="1">
      <c r="A490" s="6">
        <v>575</v>
      </c>
      <c r="B490" s="9" t="s">
        <v>55</v>
      </c>
      <c r="C490" s="93" t="s">
        <v>158</v>
      </c>
      <c r="D490" s="35"/>
      <c r="E490" s="32" t="s">
        <v>247</v>
      </c>
      <c r="F490" s="108">
        <f t="shared" si="71"/>
        <v>0</v>
      </c>
      <c r="G490" s="108">
        <f t="shared" si="71"/>
        <v>0</v>
      </c>
      <c r="H490" s="108">
        <f t="shared" si="71"/>
        <v>0</v>
      </c>
    </row>
    <row r="491" spans="1:8" ht="22.5" hidden="1">
      <c r="A491" s="6">
        <v>575</v>
      </c>
      <c r="B491" s="9" t="s">
        <v>55</v>
      </c>
      <c r="C491" s="93" t="s">
        <v>158</v>
      </c>
      <c r="D491" s="35">
        <v>600</v>
      </c>
      <c r="E491" s="32" t="s">
        <v>483</v>
      </c>
      <c r="F491" s="108"/>
      <c r="G491" s="108"/>
      <c r="H491" s="108"/>
    </row>
    <row r="492" spans="1:8" s="8" customFormat="1" ht="22.5">
      <c r="A492" s="6">
        <v>575</v>
      </c>
      <c r="B492" s="9" t="s">
        <v>55</v>
      </c>
      <c r="C492" s="93">
        <v>1220110000</v>
      </c>
      <c r="D492" s="36"/>
      <c r="E492" s="34" t="s">
        <v>184</v>
      </c>
      <c r="F492" s="108">
        <f aca="true" t="shared" si="72" ref="F492:H493">F493</f>
        <v>79849</v>
      </c>
      <c r="G492" s="108">
        <f t="shared" si="72"/>
        <v>79850</v>
      </c>
      <c r="H492" s="108">
        <f t="shared" si="72"/>
        <v>79850</v>
      </c>
    </row>
    <row r="493" spans="1:8" s="8" customFormat="1" ht="67.5">
      <c r="A493" s="6">
        <v>575</v>
      </c>
      <c r="B493" s="9" t="s">
        <v>55</v>
      </c>
      <c r="C493" s="93">
        <v>1220110750</v>
      </c>
      <c r="D493" s="36"/>
      <c r="E493" s="120" t="s">
        <v>147</v>
      </c>
      <c r="F493" s="108">
        <f t="shared" si="72"/>
        <v>79849</v>
      </c>
      <c r="G493" s="108">
        <f t="shared" si="72"/>
        <v>79850</v>
      </c>
      <c r="H493" s="108">
        <f t="shared" si="72"/>
        <v>79850</v>
      </c>
    </row>
    <row r="494" spans="1:8" s="8" customFormat="1" ht="22.5">
      <c r="A494" s="6">
        <v>575</v>
      </c>
      <c r="B494" s="9" t="s">
        <v>55</v>
      </c>
      <c r="C494" s="93">
        <v>1220110750</v>
      </c>
      <c r="D494" s="36">
        <v>600</v>
      </c>
      <c r="E494" s="32" t="s">
        <v>511</v>
      </c>
      <c r="F494" s="108">
        <v>79849</v>
      </c>
      <c r="G494" s="108">
        <v>79850</v>
      </c>
      <c r="H494" s="108">
        <v>79850</v>
      </c>
    </row>
    <row r="495" spans="1:8" s="92" customFormat="1" ht="12.75">
      <c r="A495" s="11">
        <v>575</v>
      </c>
      <c r="B495" s="16" t="s">
        <v>559</v>
      </c>
      <c r="C495" s="38"/>
      <c r="D495" s="125"/>
      <c r="E495" s="33" t="s">
        <v>560</v>
      </c>
      <c r="F495" s="118">
        <f aca="true" t="shared" si="73" ref="F495:H496">F496</f>
        <v>4650</v>
      </c>
      <c r="G495" s="118">
        <f t="shared" si="73"/>
        <v>4650</v>
      </c>
      <c r="H495" s="118">
        <f t="shared" si="73"/>
        <v>4350</v>
      </c>
    </row>
    <row r="496" spans="1:8" s="8" customFormat="1" ht="33.75">
      <c r="A496" s="6">
        <v>575</v>
      </c>
      <c r="B496" s="9" t="s">
        <v>559</v>
      </c>
      <c r="C496" s="39" t="s">
        <v>248</v>
      </c>
      <c r="D496" s="35"/>
      <c r="E496" s="34" t="s">
        <v>49</v>
      </c>
      <c r="F496" s="108">
        <f t="shared" si="73"/>
        <v>4650</v>
      </c>
      <c r="G496" s="108">
        <f t="shared" si="73"/>
        <v>4650</v>
      </c>
      <c r="H496" s="108">
        <f t="shared" si="73"/>
        <v>4350</v>
      </c>
    </row>
    <row r="497" spans="1:8" ht="22.5">
      <c r="A497" s="6">
        <v>575</v>
      </c>
      <c r="B497" s="9" t="s">
        <v>559</v>
      </c>
      <c r="C497" s="93">
        <v>1230000000</v>
      </c>
      <c r="D497" s="36"/>
      <c r="E497" s="43" t="s">
        <v>188</v>
      </c>
      <c r="F497" s="108">
        <f aca="true" t="shared" si="74" ref="F497:H498">F498</f>
        <v>4650</v>
      </c>
      <c r="G497" s="108">
        <f t="shared" si="74"/>
        <v>4650</v>
      </c>
      <c r="H497" s="108">
        <f t="shared" si="74"/>
        <v>4350</v>
      </c>
    </row>
    <row r="498" spans="1:8" ht="22.5">
      <c r="A498" s="6">
        <v>575</v>
      </c>
      <c r="B498" s="9" t="s">
        <v>559</v>
      </c>
      <c r="C498" s="93">
        <v>1230100000</v>
      </c>
      <c r="D498" s="36"/>
      <c r="E498" s="31" t="s">
        <v>360</v>
      </c>
      <c r="F498" s="108">
        <f t="shared" si="74"/>
        <v>4650</v>
      </c>
      <c r="G498" s="108">
        <f t="shared" si="74"/>
        <v>4650</v>
      </c>
      <c r="H498" s="108">
        <f t="shared" si="74"/>
        <v>4350</v>
      </c>
    </row>
    <row r="499" spans="1:8" ht="12.75">
      <c r="A499" s="6">
        <v>575</v>
      </c>
      <c r="B499" s="9" t="s">
        <v>559</v>
      </c>
      <c r="C499" s="93">
        <v>1230120000</v>
      </c>
      <c r="D499" s="36"/>
      <c r="E499" s="31" t="s">
        <v>384</v>
      </c>
      <c r="F499" s="108">
        <f>F500+F502+F505</f>
        <v>4650</v>
      </c>
      <c r="G499" s="108">
        <f>G500+G502+G505</f>
        <v>4650</v>
      </c>
      <c r="H499" s="108">
        <f>H500+H502+H505</f>
        <v>4350</v>
      </c>
    </row>
    <row r="500" spans="1:8" ht="12.75">
      <c r="A500" s="6">
        <v>575</v>
      </c>
      <c r="B500" s="9" t="s">
        <v>559</v>
      </c>
      <c r="C500" s="93">
        <v>1230120020</v>
      </c>
      <c r="D500" s="36"/>
      <c r="E500" s="31" t="s">
        <v>356</v>
      </c>
      <c r="F500" s="108">
        <f>F501</f>
        <v>4650</v>
      </c>
      <c r="G500" s="108">
        <f>G501</f>
        <v>4650</v>
      </c>
      <c r="H500" s="108">
        <f>H501</f>
        <v>4350</v>
      </c>
    </row>
    <row r="501" spans="1:8" ht="21" customHeight="1">
      <c r="A501" s="6">
        <v>575</v>
      </c>
      <c r="B501" s="9" t="s">
        <v>559</v>
      </c>
      <c r="C501" s="93">
        <v>1230120020</v>
      </c>
      <c r="D501" s="36">
        <v>600</v>
      </c>
      <c r="E501" s="32" t="s">
        <v>511</v>
      </c>
      <c r="F501" s="108">
        <v>4650</v>
      </c>
      <c r="G501" s="108">
        <v>4650</v>
      </c>
      <c r="H501" s="108">
        <f>4650-250-50</f>
        <v>4350</v>
      </c>
    </row>
    <row r="502" spans="1:8" ht="1.5" customHeight="1" hidden="1">
      <c r="A502" s="6">
        <v>575</v>
      </c>
      <c r="B502" s="9" t="s">
        <v>55</v>
      </c>
      <c r="C502" s="93">
        <v>1230120030</v>
      </c>
      <c r="D502" s="36"/>
      <c r="E502" s="34" t="s">
        <v>353</v>
      </c>
      <c r="F502" s="108">
        <f aca="true" t="shared" si="75" ref="F502:H503">F503</f>
        <v>0</v>
      </c>
      <c r="G502" s="108">
        <f t="shared" si="75"/>
        <v>0</v>
      </c>
      <c r="H502" s="108">
        <f t="shared" si="75"/>
        <v>0</v>
      </c>
    </row>
    <row r="503" spans="1:8" ht="12.75" hidden="1">
      <c r="A503" s="6">
        <v>575</v>
      </c>
      <c r="B503" s="9" t="s">
        <v>55</v>
      </c>
      <c r="C503" s="93" t="s">
        <v>159</v>
      </c>
      <c r="D503" s="36"/>
      <c r="E503" s="32" t="s">
        <v>247</v>
      </c>
      <c r="F503" s="108">
        <f t="shared" si="75"/>
        <v>0</v>
      </c>
      <c r="G503" s="108">
        <f t="shared" si="75"/>
        <v>0</v>
      </c>
      <c r="H503" s="108">
        <f t="shared" si="75"/>
        <v>0</v>
      </c>
    </row>
    <row r="504" spans="1:8" ht="22.5" hidden="1">
      <c r="A504" s="6">
        <v>575</v>
      </c>
      <c r="B504" s="9" t="s">
        <v>55</v>
      </c>
      <c r="C504" s="93" t="s">
        <v>159</v>
      </c>
      <c r="D504" s="36">
        <v>600</v>
      </c>
      <c r="E504" s="32" t="s">
        <v>511</v>
      </c>
      <c r="F504" s="108"/>
      <c r="G504" s="108"/>
      <c r="H504" s="108"/>
    </row>
    <row r="505" spans="1:8" ht="22.5" hidden="1">
      <c r="A505" s="6">
        <v>575</v>
      </c>
      <c r="B505" s="9" t="s">
        <v>559</v>
      </c>
      <c r="C505" s="93">
        <v>1230120830</v>
      </c>
      <c r="D505" s="35"/>
      <c r="E505" s="34" t="s">
        <v>63</v>
      </c>
      <c r="F505" s="108">
        <f aca="true" t="shared" si="76" ref="F505:H506">F506</f>
        <v>0</v>
      </c>
      <c r="G505" s="108">
        <f t="shared" si="76"/>
        <v>0</v>
      </c>
      <c r="H505" s="108">
        <f t="shared" si="76"/>
        <v>0</v>
      </c>
    </row>
    <row r="506" spans="1:8" ht="12.75" hidden="1">
      <c r="A506" s="6">
        <v>575</v>
      </c>
      <c r="B506" s="9" t="s">
        <v>559</v>
      </c>
      <c r="C506" s="93" t="s">
        <v>160</v>
      </c>
      <c r="D506" s="35"/>
      <c r="E506" s="32" t="s">
        <v>247</v>
      </c>
      <c r="F506" s="108">
        <f t="shared" si="76"/>
        <v>0</v>
      </c>
      <c r="G506" s="108">
        <f t="shared" si="76"/>
        <v>0</v>
      </c>
      <c r="H506" s="108">
        <f t="shared" si="76"/>
        <v>0</v>
      </c>
    </row>
    <row r="507" spans="1:8" ht="22.5" hidden="1">
      <c r="A507" s="6">
        <v>575</v>
      </c>
      <c r="B507" s="9" t="s">
        <v>559</v>
      </c>
      <c r="C507" s="93" t="s">
        <v>160</v>
      </c>
      <c r="D507" s="36">
        <v>600</v>
      </c>
      <c r="E507" s="32" t="s">
        <v>511</v>
      </c>
      <c r="F507" s="108"/>
      <c r="G507" s="108"/>
      <c r="H507" s="108"/>
    </row>
    <row r="508" spans="1:8" ht="32.25" customHeight="1">
      <c r="A508" s="11">
        <v>575</v>
      </c>
      <c r="B508" s="16" t="s">
        <v>65</v>
      </c>
      <c r="C508" s="38"/>
      <c r="D508" s="11"/>
      <c r="E508" s="30" t="s">
        <v>83</v>
      </c>
      <c r="F508" s="103">
        <f aca="true" t="shared" si="77" ref="F508:H513">F509</f>
        <v>90</v>
      </c>
      <c r="G508" s="103">
        <f t="shared" si="77"/>
        <v>90</v>
      </c>
      <c r="H508" s="103">
        <f t="shared" si="77"/>
        <v>90</v>
      </c>
    </row>
    <row r="509" spans="1:8" ht="33.75">
      <c r="A509" s="6">
        <v>575</v>
      </c>
      <c r="B509" s="9" t="s">
        <v>65</v>
      </c>
      <c r="C509" s="93">
        <v>1200000000</v>
      </c>
      <c r="D509" s="11"/>
      <c r="E509" s="34" t="s">
        <v>49</v>
      </c>
      <c r="F509" s="105">
        <f t="shared" si="77"/>
        <v>90</v>
      </c>
      <c r="G509" s="105">
        <f t="shared" si="77"/>
        <v>90</v>
      </c>
      <c r="H509" s="105">
        <f t="shared" si="77"/>
        <v>90</v>
      </c>
    </row>
    <row r="510" spans="1:8" ht="22.5">
      <c r="A510" s="6">
        <v>575</v>
      </c>
      <c r="B510" s="9" t="s">
        <v>65</v>
      </c>
      <c r="C510" s="93">
        <v>1240000000</v>
      </c>
      <c r="D510" s="6"/>
      <c r="E510" s="44" t="s">
        <v>154</v>
      </c>
      <c r="F510" s="105">
        <f t="shared" si="77"/>
        <v>90</v>
      </c>
      <c r="G510" s="105">
        <f t="shared" si="77"/>
        <v>90</v>
      </c>
      <c r="H510" s="105">
        <f t="shared" si="77"/>
        <v>90</v>
      </c>
    </row>
    <row r="511" spans="1:8" ht="22.5">
      <c r="A511" s="6">
        <v>575</v>
      </c>
      <c r="B511" s="9" t="s">
        <v>65</v>
      </c>
      <c r="C511" s="93">
        <v>1240100000</v>
      </c>
      <c r="D511" s="6"/>
      <c r="E511" s="31" t="s">
        <v>361</v>
      </c>
      <c r="F511" s="105">
        <f t="shared" si="77"/>
        <v>90</v>
      </c>
      <c r="G511" s="105">
        <f t="shared" si="77"/>
        <v>90</v>
      </c>
      <c r="H511" s="105">
        <f t="shared" si="77"/>
        <v>90</v>
      </c>
    </row>
    <row r="512" spans="1:8" s="5" customFormat="1" ht="12.75">
      <c r="A512" s="6">
        <v>575</v>
      </c>
      <c r="B512" s="9" t="s">
        <v>65</v>
      </c>
      <c r="C512" s="93">
        <v>1240120000</v>
      </c>
      <c r="D512" s="6"/>
      <c r="E512" s="31" t="s">
        <v>384</v>
      </c>
      <c r="F512" s="105">
        <f t="shared" si="77"/>
        <v>90</v>
      </c>
      <c r="G512" s="105">
        <f t="shared" si="77"/>
        <v>90</v>
      </c>
      <c r="H512" s="105">
        <f t="shared" si="77"/>
        <v>90</v>
      </c>
    </row>
    <row r="513" spans="1:8" s="5" customFormat="1" ht="22.5">
      <c r="A513" s="6">
        <v>575</v>
      </c>
      <c r="B513" s="9" t="s">
        <v>65</v>
      </c>
      <c r="C513" s="93">
        <v>1240120010</v>
      </c>
      <c r="D513" s="6"/>
      <c r="E513" s="31" t="s">
        <v>155</v>
      </c>
      <c r="F513" s="108">
        <f>F514</f>
        <v>90</v>
      </c>
      <c r="G513" s="108">
        <f t="shared" si="77"/>
        <v>90</v>
      </c>
      <c r="H513" s="108">
        <f t="shared" si="77"/>
        <v>90</v>
      </c>
    </row>
    <row r="514" spans="1:8" ht="22.5">
      <c r="A514" s="6">
        <v>575</v>
      </c>
      <c r="B514" s="9" t="s">
        <v>65</v>
      </c>
      <c r="C514" s="93">
        <v>1240120010</v>
      </c>
      <c r="D514" s="36">
        <v>600</v>
      </c>
      <c r="E514" s="32" t="s">
        <v>511</v>
      </c>
      <c r="F514" s="108">
        <v>90</v>
      </c>
      <c r="G514" s="108">
        <v>90</v>
      </c>
      <c r="H514" s="108">
        <v>90</v>
      </c>
    </row>
    <row r="515" spans="1:8" ht="12.75">
      <c r="A515" s="11">
        <v>575</v>
      </c>
      <c r="B515" s="16" t="s">
        <v>13</v>
      </c>
      <c r="C515" s="38"/>
      <c r="D515" s="11"/>
      <c r="E515" s="30" t="s">
        <v>29</v>
      </c>
      <c r="F515" s="103">
        <f>F516</f>
        <v>180</v>
      </c>
      <c r="G515" s="103">
        <f aca="true" t="shared" si="78" ref="G515:H519">G516</f>
        <v>180</v>
      </c>
      <c r="H515" s="103">
        <f t="shared" si="78"/>
        <v>180</v>
      </c>
    </row>
    <row r="516" spans="1:8" ht="33.75">
      <c r="A516" s="6">
        <v>575</v>
      </c>
      <c r="B516" s="9" t="s">
        <v>13</v>
      </c>
      <c r="C516" s="93">
        <v>1200000000</v>
      </c>
      <c r="D516" s="9"/>
      <c r="E516" s="34" t="s">
        <v>49</v>
      </c>
      <c r="F516" s="108">
        <f>F517</f>
        <v>180</v>
      </c>
      <c r="G516" s="108">
        <f t="shared" si="78"/>
        <v>180</v>
      </c>
      <c r="H516" s="108">
        <f t="shared" si="78"/>
        <v>180</v>
      </c>
    </row>
    <row r="517" spans="1:8" ht="22.5">
      <c r="A517" s="6">
        <v>575</v>
      </c>
      <c r="B517" s="9" t="s">
        <v>13</v>
      </c>
      <c r="C517" s="93">
        <v>1250000000</v>
      </c>
      <c r="D517" s="9"/>
      <c r="E517" s="45" t="s">
        <v>189</v>
      </c>
      <c r="F517" s="108">
        <f>F518</f>
        <v>180</v>
      </c>
      <c r="G517" s="108">
        <f t="shared" si="78"/>
        <v>180</v>
      </c>
      <c r="H517" s="108">
        <f t="shared" si="78"/>
        <v>180</v>
      </c>
    </row>
    <row r="518" spans="1:8" ht="22.5">
      <c r="A518" s="6">
        <v>575</v>
      </c>
      <c r="B518" s="9" t="s">
        <v>13</v>
      </c>
      <c r="C518" s="93">
        <v>1250100000</v>
      </c>
      <c r="D518" s="9"/>
      <c r="E518" s="34" t="s">
        <v>369</v>
      </c>
      <c r="F518" s="108">
        <f>F519</f>
        <v>180</v>
      </c>
      <c r="G518" s="108">
        <f t="shared" si="78"/>
        <v>180</v>
      </c>
      <c r="H518" s="108">
        <f t="shared" si="78"/>
        <v>180</v>
      </c>
    </row>
    <row r="519" spans="1:8" ht="33.75">
      <c r="A519" s="6">
        <v>575</v>
      </c>
      <c r="B519" s="9" t="s">
        <v>13</v>
      </c>
      <c r="C519" s="93" t="s">
        <v>415</v>
      </c>
      <c r="D519" s="9"/>
      <c r="E519" s="32" t="s">
        <v>441</v>
      </c>
      <c r="F519" s="108">
        <f>F520</f>
        <v>180</v>
      </c>
      <c r="G519" s="108">
        <f t="shared" si="78"/>
        <v>180</v>
      </c>
      <c r="H519" s="108">
        <f t="shared" si="78"/>
        <v>180</v>
      </c>
    </row>
    <row r="520" spans="1:8" ht="21.75" customHeight="1">
      <c r="A520" s="6">
        <v>575</v>
      </c>
      <c r="B520" s="9" t="s">
        <v>13</v>
      </c>
      <c r="C520" s="93" t="s">
        <v>417</v>
      </c>
      <c r="D520" s="9"/>
      <c r="E520" s="34" t="s">
        <v>370</v>
      </c>
      <c r="F520" s="108">
        <f>F523+F524</f>
        <v>180</v>
      </c>
      <c r="G520" s="108">
        <f>G523+G524</f>
        <v>180</v>
      </c>
      <c r="H520" s="108">
        <f>H523+H524</f>
        <v>180</v>
      </c>
    </row>
    <row r="521" spans="1:8" ht="22.5" hidden="1">
      <c r="A521" s="6">
        <v>575</v>
      </c>
      <c r="B521" s="9" t="s">
        <v>13</v>
      </c>
      <c r="C521" s="93" t="s">
        <v>416</v>
      </c>
      <c r="D521" s="9"/>
      <c r="E521" s="34" t="s">
        <v>161</v>
      </c>
      <c r="F521" s="108">
        <f>F522</f>
        <v>0</v>
      </c>
      <c r="G521" s="108">
        <f>G522</f>
        <v>0</v>
      </c>
      <c r="H521" s="108">
        <f>H522</f>
        <v>0</v>
      </c>
    </row>
    <row r="522" spans="1:8" s="8" customFormat="1" ht="22.5" hidden="1">
      <c r="A522" s="6">
        <v>575</v>
      </c>
      <c r="B522" s="9" t="s">
        <v>13</v>
      </c>
      <c r="C522" s="93" t="s">
        <v>416</v>
      </c>
      <c r="D522" s="9" t="s">
        <v>106</v>
      </c>
      <c r="E522" s="46" t="s">
        <v>107</v>
      </c>
      <c r="F522" s="108"/>
      <c r="G522" s="108"/>
      <c r="H522" s="108"/>
    </row>
    <row r="523" spans="1:8" s="8" customFormat="1" ht="22.5">
      <c r="A523" s="6">
        <v>575</v>
      </c>
      <c r="B523" s="9" t="s">
        <v>13</v>
      </c>
      <c r="C523" s="93" t="s">
        <v>417</v>
      </c>
      <c r="D523" s="9" t="s">
        <v>106</v>
      </c>
      <c r="E523" s="34" t="s">
        <v>107</v>
      </c>
      <c r="F523" s="108">
        <v>18</v>
      </c>
      <c r="G523" s="108">
        <v>18</v>
      </c>
      <c r="H523" s="108">
        <v>18</v>
      </c>
    </row>
    <row r="524" spans="1:8" s="8" customFormat="1" ht="22.5">
      <c r="A524" s="6">
        <v>575</v>
      </c>
      <c r="B524" s="9" t="s">
        <v>13</v>
      </c>
      <c r="C524" s="93" t="s">
        <v>417</v>
      </c>
      <c r="D524" s="9" t="s">
        <v>152</v>
      </c>
      <c r="E524" s="32" t="s">
        <v>483</v>
      </c>
      <c r="F524" s="108">
        <v>162</v>
      </c>
      <c r="G524" s="108">
        <v>162</v>
      </c>
      <c r="H524" s="108">
        <v>162</v>
      </c>
    </row>
    <row r="525" spans="1:8" s="8" customFormat="1" ht="12.75">
      <c r="A525" s="11">
        <v>575</v>
      </c>
      <c r="B525" s="16" t="s">
        <v>14</v>
      </c>
      <c r="C525" s="38"/>
      <c r="D525" s="11"/>
      <c r="E525" s="30" t="s">
        <v>15</v>
      </c>
      <c r="F525" s="103">
        <f>F526</f>
        <v>7894.7</v>
      </c>
      <c r="G525" s="103">
        <f>G526</f>
        <v>7800</v>
      </c>
      <c r="H525" s="103">
        <f>H526</f>
        <v>7300</v>
      </c>
    </row>
    <row r="526" spans="1:8" ht="33.75">
      <c r="A526" s="6">
        <v>575</v>
      </c>
      <c r="B526" s="9" t="s">
        <v>14</v>
      </c>
      <c r="C526" s="39" t="s">
        <v>248</v>
      </c>
      <c r="D526" s="9"/>
      <c r="E526" s="34" t="s">
        <v>49</v>
      </c>
      <c r="F526" s="105">
        <f>F538+F527+F532</f>
        <v>7894.7</v>
      </c>
      <c r="G526" s="105">
        <f>G538+G527+G532</f>
        <v>7800</v>
      </c>
      <c r="H526" s="105">
        <f>H538+H527+H532</f>
        <v>7300</v>
      </c>
    </row>
    <row r="527" spans="1:8" ht="22.5">
      <c r="A527" s="6">
        <v>575</v>
      </c>
      <c r="B527" s="9" t="s">
        <v>14</v>
      </c>
      <c r="C527" s="93">
        <v>1230000000</v>
      </c>
      <c r="D527" s="36"/>
      <c r="E527" s="43" t="s">
        <v>188</v>
      </c>
      <c r="F527" s="105">
        <f>F528</f>
        <v>90</v>
      </c>
      <c r="G527" s="105">
        <f aca="true" t="shared" si="79" ref="G527:H530">G528</f>
        <v>90</v>
      </c>
      <c r="H527" s="105">
        <f t="shared" si="79"/>
        <v>90</v>
      </c>
    </row>
    <row r="528" spans="1:8" ht="33.75">
      <c r="A528" s="6">
        <v>575</v>
      </c>
      <c r="B528" s="9" t="s">
        <v>14</v>
      </c>
      <c r="C528" s="93">
        <v>1230200000</v>
      </c>
      <c r="D528" s="9"/>
      <c r="E528" s="34" t="s">
        <v>374</v>
      </c>
      <c r="F528" s="105">
        <f>F529</f>
        <v>90</v>
      </c>
      <c r="G528" s="105">
        <f t="shared" si="79"/>
        <v>90</v>
      </c>
      <c r="H528" s="105">
        <f t="shared" si="79"/>
        <v>90</v>
      </c>
    </row>
    <row r="529" spans="1:8" ht="12.75">
      <c r="A529" s="6">
        <v>575</v>
      </c>
      <c r="B529" s="9" t="s">
        <v>14</v>
      </c>
      <c r="C529" s="93">
        <v>1230220000</v>
      </c>
      <c r="D529" s="9"/>
      <c r="E529" s="31" t="s">
        <v>384</v>
      </c>
      <c r="F529" s="105">
        <f>F530</f>
        <v>90</v>
      </c>
      <c r="G529" s="105">
        <f t="shared" si="79"/>
        <v>90</v>
      </c>
      <c r="H529" s="105">
        <f t="shared" si="79"/>
        <v>90</v>
      </c>
    </row>
    <row r="530" spans="1:8" ht="22.5">
      <c r="A530" s="6">
        <v>575</v>
      </c>
      <c r="B530" s="9" t="s">
        <v>14</v>
      </c>
      <c r="C530" s="93">
        <v>1230220010</v>
      </c>
      <c r="D530" s="9"/>
      <c r="E530" s="34" t="s">
        <v>373</v>
      </c>
      <c r="F530" s="105">
        <f>F531</f>
        <v>90</v>
      </c>
      <c r="G530" s="105">
        <f t="shared" si="79"/>
        <v>90</v>
      </c>
      <c r="H530" s="105">
        <f t="shared" si="79"/>
        <v>90</v>
      </c>
    </row>
    <row r="531" spans="1:8" ht="22.5">
      <c r="A531" s="6">
        <v>575</v>
      </c>
      <c r="B531" s="9" t="s">
        <v>14</v>
      </c>
      <c r="C531" s="93">
        <v>1230220010</v>
      </c>
      <c r="D531" s="9" t="s">
        <v>106</v>
      </c>
      <c r="E531" s="32" t="s">
        <v>566</v>
      </c>
      <c r="F531" s="105">
        <v>90</v>
      </c>
      <c r="G531" s="105">
        <v>90</v>
      </c>
      <c r="H531" s="105">
        <v>90</v>
      </c>
    </row>
    <row r="532" spans="1:8" ht="22.5">
      <c r="A532" s="6">
        <v>575</v>
      </c>
      <c r="B532" s="9" t="s">
        <v>14</v>
      </c>
      <c r="C532" s="39" t="s">
        <v>163</v>
      </c>
      <c r="D532" s="9"/>
      <c r="E532" s="47" t="s">
        <v>154</v>
      </c>
      <c r="F532" s="105">
        <f>F533</f>
        <v>20</v>
      </c>
      <c r="G532" s="105">
        <f aca="true" t="shared" si="80" ref="G532:H535">G533</f>
        <v>20</v>
      </c>
      <c r="H532" s="105">
        <f t="shared" si="80"/>
        <v>20</v>
      </c>
    </row>
    <row r="533" spans="1:8" ht="45">
      <c r="A533" s="6">
        <v>575</v>
      </c>
      <c r="B533" s="9" t="s">
        <v>14</v>
      </c>
      <c r="C533" s="39" t="s">
        <v>164</v>
      </c>
      <c r="D533" s="9"/>
      <c r="E533" s="46" t="s">
        <v>376</v>
      </c>
      <c r="F533" s="105">
        <f>F534</f>
        <v>20</v>
      </c>
      <c r="G533" s="105">
        <f t="shared" si="80"/>
        <v>20</v>
      </c>
      <c r="H533" s="105">
        <f t="shared" si="80"/>
        <v>20</v>
      </c>
    </row>
    <row r="534" spans="1:8" ht="12.75">
      <c r="A534" s="6">
        <v>575</v>
      </c>
      <c r="B534" s="9" t="s">
        <v>14</v>
      </c>
      <c r="C534" s="39" t="s">
        <v>165</v>
      </c>
      <c r="D534" s="9"/>
      <c r="E534" s="31" t="s">
        <v>384</v>
      </c>
      <c r="F534" s="105">
        <f>F535</f>
        <v>20</v>
      </c>
      <c r="G534" s="105">
        <f t="shared" si="80"/>
        <v>20</v>
      </c>
      <c r="H534" s="105">
        <f t="shared" si="80"/>
        <v>20</v>
      </c>
    </row>
    <row r="535" spans="1:8" ht="22.5">
      <c r="A535" s="6">
        <v>575</v>
      </c>
      <c r="B535" s="9" t="s">
        <v>14</v>
      </c>
      <c r="C535" s="39" t="s">
        <v>166</v>
      </c>
      <c r="D535" s="9"/>
      <c r="E535" s="46" t="s">
        <v>485</v>
      </c>
      <c r="F535" s="105">
        <f>F536</f>
        <v>20</v>
      </c>
      <c r="G535" s="105">
        <f t="shared" si="80"/>
        <v>20</v>
      </c>
      <c r="H535" s="105">
        <f t="shared" si="80"/>
        <v>20</v>
      </c>
    </row>
    <row r="536" spans="1:8" ht="22.5">
      <c r="A536" s="6">
        <v>575</v>
      </c>
      <c r="B536" s="9" t="s">
        <v>14</v>
      </c>
      <c r="C536" s="39" t="s">
        <v>166</v>
      </c>
      <c r="D536" s="9" t="s">
        <v>106</v>
      </c>
      <c r="E536" s="32" t="s">
        <v>566</v>
      </c>
      <c r="F536" s="105">
        <v>20</v>
      </c>
      <c r="G536" s="105">
        <v>20</v>
      </c>
      <c r="H536" s="105">
        <v>20</v>
      </c>
    </row>
    <row r="537" spans="1:8" ht="12.75">
      <c r="A537" s="6">
        <v>575</v>
      </c>
      <c r="B537" s="9" t="s">
        <v>14</v>
      </c>
      <c r="C537" s="39" t="s">
        <v>167</v>
      </c>
      <c r="D537" s="9"/>
      <c r="E537" s="46" t="s">
        <v>183</v>
      </c>
      <c r="F537" s="105">
        <f aca="true" t="shared" si="81" ref="F537:H538">F538</f>
        <v>7784.7</v>
      </c>
      <c r="G537" s="105">
        <f t="shared" si="81"/>
        <v>7690</v>
      </c>
      <c r="H537" s="105">
        <f t="shared" si="81"/>
        <v>7190</v>
      </c>
    </row>
    <row r="538" spans="1:8" ht="33.75">
      <c r="A538" s="6">
        <v>575</v>
      </c>
      <c r="B538" s="9" t="s">
        <v>14</v>
      </c>
      <c r="C538" s="39" t="s">
        <v>168</v>
      </c>
      <c r="D538" s="9"/>
      <c r="E538" s="32" t="s">
        <v>169</v>
      </c>
      <c r="F538" s="105">
        <f t="shared" si="81"/>
        <v>7784.7</v>
      </c>
      <c r="G538" s="105">
        <f t="shared" si="81"/>
        <v>7690</v>
      </c>
      <c r="H538" s="105">
        <f t="shared" si="81"/>
        <v>7190</v>
      </c>
    </row>
    <row r="539" spans="1:8" ht="12.75">
      <c r="A539" s="6">
        <v>575</v>
      </c>
      <c r="B539" s="9" t="s">
        <v>14</v>
      </c>
      <c r="C539" s="39" t="s">
        <v>170</v>
      </c>
      <c r="D539" s="9"/>
      <c r="E539" s="31" t="s">
        <v>384</v>
      </c>
      <c r="F539" s="105">
        <f>F540+F542+F546</f>
        <v>7784.7</v>
      </c>
      <c r="G539" s="105">
        <f>G540+G542+G546</f>
        <v>7690</v>
      </c>
      <c r="H539" s="105">
        <f>H540+H542+H546</f>
        <v>7190</v>
      </c>
    </row>
    <row r="540" spans="1:8" ht="12.75">
      <c r="A540" s="6">
        <v>575</v>
      </c>
      <c r="B540" s="9" t="s">
        <v>14</v>
      </c>
      <c r="C540" s="39" t="s">
        <v>171</v>
      </c>
      <c r="D540" s="9"/>
      <c r="E540" s="32" t="s">
        <v>489</v>
      </c>
      <c r="F540" s="105">
        <f>F541</f>
        <v>1039.7</v>
      </c>
      <c r="G540" s="105">
        <f>G541</f>
        <v>945</v>
      </c>
      <c r="H540" s="105">
        <f>H541</f>
        <v>945</v>
      </c>
    </row>
    <row r="541" spans="1:9" ht="45">
      <c r="A541" s="6">
        <v>575</v>
      </c>
      <c r="B541" s="9" t="s">
        <v>14</v>
      </c>
      <c r="C541" s="39" t="s">
        <v>171</v>
      </c>
      <c r="D541" s="9" t="s">
        <v>104</v>
      </c>
      <c r="E541" s="32" t="s">
        <v>105</v>
      </c>
      <c r="F541" s="105">
        <f>945+94.7</f>
        <v>1039.7</v>
      </c>
      <c r="G541" s="105">
        <v>945</v>
      </c>
      <c r="H541" s="105">
        <v>945</v>
      </c>
      <c r="I541">
        <v>94.7</v>
      </c>
    </row>
    <row r="542" spans="1:8" ht="33.75">
      <c r="A542" s="6">
        <v>575</v>
      </c>
      <c r="B542" s="9" t="s">
        <v>14</v>
      </c>
      <c r="C542" s="39" t="s">
        <v>172</v>
      </c>
      <c r="D542" s="9"/>
      <c r="E542" s="32" t="s">
        <v>156</v>
      </c>
      <c r="F542" s="105">
        <f>F543+F544+F545</f>
        <v>6745</v>
      </c>
      <c r="G542" s="105">
        <f>G543+G544+G545</f>
        <v>6745</v>
      </c>
      <c r="H542" s="105">
        <f>H543+H544+H545</f>
        <v>6245</v>
      </c>
    </row>
    <row r="543" spans="1:8" ht="45">
      <c r="A543" s="6">
        <v>575</v>
      </c>
      <c r="B543" s="9" t="s">
        <v>14</v>
      </c>
      <c r="C543" s="39" t="s">
        <v>172</v>
      </c>
      <c r="D543" s="9" t="s">
        <v>104</v>
      </c>
      <c r="E543" s="32" t="s">
        <v>105</v>
      </c>
      <c r="F543" s="105">
        <v>4939</v>
      </c>
      <c r="G543" s="105">
        <v>4939</v>
      </c>
      <c r="H543" s="105">
        <f>4939-300</f>
        <v>4639</v>
      </c>
    </row>
    <row r="544" spans="1:8" ht="22.5">
      <c r="A544" s="6">
        <v>575</v>
      </c>
      <c r="B544" s="9" t="s">
        <v>14</v>
      </c>
      <c r="C544" s="39" t="s">
        <v>172</v>
      </c>
      <c r="D544" s="9" t="s">
        <v>106</v>
      </c>
      <c r="E544" s="32" t="s">
        <v>566</v>
      </c>
      <c r="F544" s="105">
        <v>1786</v>
      </c>
      <c r="G544" s="105">
        <v>1786</v>
      </c>
      <c r="H544" s="105">
        <f>1786-200</f>
        <v>1586</v>
      </c>
    </row>
    <row r="545" spans="1:8" ht="12" customHeight="1">
      <c r="A545" s="6">
        <v>575</v>
      </c>
      <c r="B545" s="9" t="s">
        <v>14</v>
      </c>
      <c r="C545" s="39" t="s">
        <v>172</v>
      </c>
      <c r="D545" s="9" t="s">
        <v>150</v>
      </c>
      <c r="E545" s="31" t="s">
        <v>151</v>
      </c>
      <c r="F545" s="105">
        <v>20</v>
      </c>
      <c r="G545" s="105">
        <v>20</v>
      </c>
      <c r="H545" s="105">
        <v>20</v>
      </c>
    </row>
    <row r="546" spans="1:8" ht="45" hidden="1">
      <c r="A546" s="6">
        <v>575</v>
      </c>
      <c r="B546" s="9" t="s">
        <v>14</v>
      </c>
      <c r="C546" s="39" t="s">
        <v>173</v>
      </c>
      <c r="D546" s="9"/>
      <c r="E546" s="32" t="s">
        <v>378</v>
      </c>
      <c r="F546" s="105">
        <f aca="true" t="shared" si="82" ref="F546:H547">F547</f>
        <v>0</v>
      </c>
      <c r="G546" s="105">
        <f t="shared" si="82"/>
        <v>0</v>
      </c>
      <c r="H546" s="105">
        <f t="shared" si="82"/>
        <v>0</v>
      </c>
    </row>
    <row r="547" spans="1:8" ht="22.5" hidden="1">
      <c r="A547" s="6">
        <v>575</v>
      </c>
      <c r="B547" s="9" t="s">
        <v>14</v>
      </c>
      <c r="C547" s="39" t="s">
        <v>174</v>
      </c>
      <c r="D547" s="9"/>
      <c r="E547" s="34" t="s">
        <v>161</v>
      </c>
      <c r="F547" s="105">
        <f t="shared" si="82"/>
        <v>0</v>
      </c>
      <c r="G547" s="105">
        <f t="shared" si="82"/>
        <v>0</v>
      </c>
      <c r="H547" s="105">
        <f t="shared" si="82"/>
        <v>0</v>
      </c>
    </row>
    <row r="548" spans="1:8" ht="22.5" hidden="1">
      <c r="A548" s="6">
        <v>575</v>
      </c>
      <c r="B548" s="9" t="s">
        <v>14</v>
      </c>
      <c r="C548" s="39" t="s">
        <v>174</v>
      </c>
      <c r="D548" s="9" t="s">
        <v>106</v>
      </c>
      <c r="E548" s="32" t="s">
        <v>566</v>
      </c>
      <c r="F548" s="105"/>
      <c r="G548" s="105"/>
      <c r="H548" s="105"/>
    </row>
    <row r="549" spans="1:8" ht="12.75">
      <c r="A549" s="11">
        <v>575</v>
      </c>
      <c r="B549" s="16" t="s">
        <v>18</v>
      </c>
      <c r="C549" s="93"/>
      <c r="D549" s="16"/>
      <c r="E549" s="30" t="s">
        <v>19</v>
      </c>
      <c r="F549" s="118">
        <f>F550</f>
        <v>3480.7</v>
      </c>
      <c r="G549" s="118">
        <f>G550</f>
        <v>3480.7</v>
      </c>
      <c r="H549" s="118">
        <f>H550</f>
        <v>3480.7</v>
      </c>
    </row>
    <row r="550" spans="1:8" s="92" customFormat="1" ht="12.75">
      <c r="A550" s="11">
        <v>575</v>
      </c>
      <c r="B550" s="16" t="s">
        <v>90</v>
      </c>
      <c r="C550" s="38"/>
      <c r="D550" s="16"/>
      <c r="E550" s="30" t="s">
        <v>91</v>
      </c>
      <c r="F550" s="118">
        <f aca="true" t="shared" si="83" ref="F550:H554">F551</f>
        <v>3480.7</v>
      </c>
      <c r="G550" s="118">
        <f t="shared" si="83"/>
        <v>3480.7</v>
      </c>
      <c r="H550" s="118">
        <f t="shared" si="83"/>
        <v>3480.7</v>
      </c>
    </row>
    <row r="551" spans="1:8" s="8" customFormat="1" ht="33.75">
      <c r="A551" s="6">
        <v>575</v>
      </c>
      <c r="B551" s="9" t="s">
        <v>90</v>
      </c>
      <c r="C551" s="39" t="s">
        <v>248</v>
      </c>
      <c r="D551" s="9"/>
      <c r="E551" s="34" t="s">
        <v>49</v>
      </c>
      <c r="F551" s="108">
        <f t="shared" si="83"/>
        <v>3480.7</v>
      </c>
      <c r="G551" s="108">
        <f t="shared" si="83"/>
        <v>3480.7</v>
      </c>
      <c r="H551" s="108">
        <f t="shared" si="83"/>
        <v>3480.7</v>
      </c>
    </row>
    <row r="552" spans="1:8" s="92" customFormat="1" ht="12.75">
      <c r="A552" s="6">
        <v>575</v>
      </c>
      <c r="B552" s="9" t="s">
        <v>90</v>
      </c>
      <c r="C552" s="93">
        <v>1210000000</v>
      </c>
      <c r="D552" s="9"/>
      <c r="E552" s="45" t="s">
        <v>187</v>
      </c>
      <c r="F552" s="108">
        <f t="shared" si="83"/>
        <v>3480.7</v>
      </c>
      <c r="G552" s="108">
        <f t="shared" si="83"/>
        <v>3480.7</v>
      </c>
      <c r="H552" s="108">
        <f t="shared" si="83"/>
        <v>3480.7</v>
      </c>
    </row>
    <row r="553" spans="1:8" s="8" customFormat="1" ht="22.5">
      <c r="A553" s="6">
        <v>575</v>
      </c>
      <c r="B553" s="9" t="s">
        <v>90</v>
      </c>
      <c r="C553" s="93">
        <v>1210100000</v>
      </c>
      <c r="D553" s="9"/>
      <c r="E553" s="34" t="s">
        <v>355</v>
      </c>
      <c r="F553" s="108">
        <f t="shared" si="83"/>
        <v>3480.7</v>
      </c>
      <c r="G553" s="108">
        <f t="shared" si="83"/>
        <v>3480.7</v>
      </c>
      <c r="H553" s="108">
        <f t="shared" si="83"/>
        <v>3480.7</v>
      </c>
    </row>
    <row r="554" spans="1:8" s="8" customFormat="1" ht="22.5">
      <c r="A554" s="6">
        <v>575</v>
      </c>
      <c r="B554" s="9" t="s">
        <v>90</v>
      </c>
      <c r="C554" s="93">
        <v>1210110000</v>
      </c>
      <c r="D554" s="9"/>
      <c r="E554" s="34" t="s">
        <v>395</v>
      </c>
      <c r="F554" s="108">
        <f t="shared" si="83"/>
        <v>3480.7</v>
      </c>
      <c r="G554" s="108">
        <f t="shared" si="83"/>
        <v>3480.7</v>
      </c>
      <c r="H554" s="108">
        <f t="shared" si="83"/>
        <v>3480.7</v>
      </c>
    </row>
    <row r="555" spans="1:8" s="8" customFormat="1" ht="56.25">
      <c r="A555" s="6">
        <v>575</v>
      </c>
      <c r="B555" s="9" t="s">
        <v>90</v>
      </c>
      <c r="C555" s="93">
        <v>1210110500</v>
      </c>
      <c r="D555" s="9"/>
      <c r="E555" s="32" t="s">
        <v>517</v>
      </c>
      <c r="F555" s="108">
        <f>F556+F557</f>
        <v>3480.7</v>
      </c>
      <c r="G555" s="108">
        <f>G556+G557</f>
        <v>3480.7</v>
      </c>
      <c r="H555" s="108">
        <f>H556+H557</f>
        <v>3480.7</v>
      </c>
    </row>
    <row r="556" spans="1:8" s="8" customFormat="1" ht="22.5">
      <c r="A556" s="6">
        <v>575</v>
      </c>
      <c r="B556" s="9" t="s">
        <v>90</v>
      </c>
      <c r="C556" s="93">
        <v>1210110500</v>
      </c>
      <c r="D556" s="9" t="s">
        <v>106</v>
      </c>
      <c r="E556" s="32" t="s">
        <v>566</v>
      </c>
      <c r="F556" s="108">
        <v>86.6</v>
      </c>
      <c r="G556" s="108">
        <v>86.6</v>
      </c>
      <c r="H556" s="108">
        <v>86.6</v>
      </c>
    </row>
    <row r="557" spans="1:8" s="8" customFormat="1" ht="12.75">
      <c r="A557" s="6">
        <v>575</v>
      </c>
      <c r="B557" s="9" t="s">
        <v>90</v>
      </c>
      <c r="C557" s="93">
        <v>1210110500</v>
      </c>
      <c r="D557" s="9" t="s">
        <v>181</v>
      </c>
      <c r="E557" s="31" t="s">
        <v>186</v>
      </c>
      <c r="F557" s="108">
        <v>3394.1</v>
      </c>
      <c r="G557" s="108">
        <v>3394.1</v>
      </c>
      <c r="H557" s="108">
        <v>3394.1</v>
      </c>
    </row>
    <row r="558" spans="1:8" ht="22.5">
      <c r="A558" s="11">
        <v>592</v>
      </c>
      <c r="B558" s="11"/>
      <c r="C558" s="38"/>
      <c r="D558" s="11"/>
      <c r="E558" s="30" t="s">
        <v>98</v>
      </c>
      <c r="F558" s="103">
        <f>F559+F579+F571</f>
        <v>7768</v>
      </c>
      <c r="G558" s="103">
        <f>G559+G579+G571</f>
        <v>7078.4</v>
      </c>
      <c r="H558" s="103">
        <f>H559+H579+H571</f>
        <v>6658</v>
      </c>
    </row>
    <row r="559" spans="1:8" ht="12.75">
      <c r="A559" s="11">
        <v>592</v>
      </c>
      <c r="B559" s="16" t="s">
        <v>544</v>
      </c>
      <c r="C559" s="38"/>
      <c r="D559" s="11"/>
      <c r="E559" s="30" t="s">
        <v>551</v>
      </c>
      <c r="F559" s="103">
        <f aca="true" t="shared" si="84" ref="F559:H564">F560</f>
        <v>7768</v>
      </c>
      <c r="G559" s="103">
        <f t="shared" si="84"/>
        <v>7078.4</v>
      </c>
      <c r="H559" s="103">
        <f t="shared" si="84"/>
        <v>6658</v>
      </c>
    </row>
    <row r="560" spans="1:8" ht="33.75">
      <c r="A560" s="11">
        <v>592</v>
      </c>
      <c r="B560" s="16" t="s">
        <v>62</v>
      </c>
      <c r="C560" s="38"/>
      <c r="D560" s="11"/>
      <c r="E560" s="30" t="s">
        <v>76</v>
      </c>
      <c r="F560" s="103">
        <f t="shared" si="84"/>
        <v>7768</v>
      </c>
      <c r="G560" s="103">
        <f t="shared" si="84"/>
        <v>7078.4</v>
      </c>
      <c r="H560" s="103">
        <f t="shared" si="84"/>
        <v>6658</v>
      </c>
    </row>
    <row r="561" spans="1:8" ht="22.5">
      <c r="A561" s="6">
        <v>592</v>
      </c>
      <c r="B561" s="9" t="s">
        <v>62</v>
      </c>
      <c r="C561" s="39" t="s">
        <v>175</v>
      </c>
      <c r="D561" s="6"/>
      <c r="E561" s="32" t="s">
        <v>50</v>
      </c>
      <c r="F561" s="105">
        <f t="shared" si="84"/>
        <v>7768</v>
      </c>
      <c r="G561" s="105">
        <f t="shared" si="84"/>
        <v>7078.4</v>
      </c>
      <c r="H561" s="105">
        <f t="shared" si="84"/>
        <v>6658</v>
      </c>
    </row>
    <row r="562" spans="1:8" s="5" customFormat="1" ht="12.75">
      <c r="A562" s="6">
        <v>592</v>
      </c>
      <c r="B562" s="9" t="s">
        <v>62</v>
      </c>
      <c r="C562" s="39" t="s">
        <v>176</v>
      </c>
      <c r="D562" s="9"/>
      <c r="E562" s="44" t="s">
        <v>183</v>
      </c>
      <c r="F562" s="108">
        <f t="shared" si="84"/>
        <v>7768</v>
      </c>
      <c r="G562" s="108">
        <f t="shared" si="84"/>
        <v>7078.4</v>
      </c>
      <c r="H562" s="108">
        <f t="shared" si="84"/>
        <v>6658</v>
      </c>
    </row>
    <row r="563" spans="1:8" s="5" customFormat="1" ht="22.5">
      <c r="A563" s="6">
        <v>592</v>
      </c>
      <c r="B563" s="9" t="s">
        <v>62</v>
      </c>
      <c r="C563" s="39" t="s">
        <v>177</v>
      </c>
      <c r="D563" s="9"/>
      <c r="E563" s="32" t="s">
        <v>178</v>
      </c>
      <c r="F563" s="108">
        <f>F564+F569</f>
        <v>7768</v>
      </c>
      <c r="G563" s="108">
        <f>G564+G569</f>
        <v>7078.4</v>
      </c>
      <c r="H563" s="108">
        <f>H564+H569</f>
        <v>6658</v>
      </c>
    </row>
    <row r="564" spans="1:8" ht="12.75">
      <c r="A564" s="6">
        <v>592</v>
      </c>
      <c r="B564" s="9" t="s">
        <v>62</v>
      </c>
      <c r="C564" s="39" t="s">
        <v>179</v>
      </c>
      <c r="D564" s="9"/>
      <c r="E564" s="31" t="s">
        <v>384</v>
      </c>
      <c r="F564" s="108">
        <f t="shared" si="84"/>
        <v>7458</v>
      </c>
      <c r="G564" s="108">
        <f t="shared" si="84"/>
        <v>6768.4</v>
      </c>
      <c r="H564" s="108">
        <f t="shared" si="84"/>
        <v>6348</v>
      </c>
    </row>
    <row r="565" spans="1:8" ht="22.5">
      <c r="A565" s="6">
        <v>592</v>
      </c>
      <c r="B565" s="9" t="s">
        <v>62</v>
      </c>
      <c r="C565" s="39" t="s">
        <v>180</v>
      </c>
      <c r="D565" s="9"/>
      <c r="E565" s="32" t="s">
        <v>535</v>
      </c>
      <c r="F565" s="108">
        <f>F566+F567+F568</f>
        <v>7458</v>
      </c>
      <c r="G565" s="108">
        <f>G566+G567+G568</f>
        <v>6768.4</v>
      </c>
      <c r="H565" s="108">
        <f>H566+H567+H568</f>
        <v>6348</v>
      </c>
    </row>
    <row r="566" spans="1:9" s="8" customFormat="1" ht="45">
      <c r="A566" s="6">
        <v>592</v>
      </c>
      <c r="B566" s="9" t="s">
        <v>62</v>
      </c>
      <c r="C566" s="39" t="s">
        <v>180</v>
      </c>
      <c r="D566" s="9" t="s">
        <v>104</v>
      </c>
      <c r="E566" s="32" t="s">
        <v>105</v>
      </c>
      <c r="F566" s="105">
        <f>6194+610</f>
        <v>6804</v>
      </c>
      <c r="G566" s="105">
        <f>6194-50</f>
        <v>6144</v>
      </c>
      <c r="H566" s="105">
        <f>6194-150-200</f>
        <v>5844</v>
      </c>
      <c r="I566" s="8">
        <v>610</v>
      </c>
    </row>
    <row r="567" spans="1:8" ht="22.5">
      <c r="A567" s="6">
        <v>592</v>
      </c>
      <c r="B567" s="9" t="s">
        <v>62</v>
      </c>
      <c r="C567" s="39" t="s">
        <v>180</v>
      </c>
      <c r="D567" s="9" t="s">
        <v>106</v>
      </c>
      <c r="E567" s="32" t="s">
        <v>566</v>
      </c>
      <c r="F567" s="105">
        <v>652</v>
      </c>
      <c r="G567" s="105">
        <f>652-29.6</f>
        <v>622.4</v>
      </c>
      <c r="H567" s="105">
        <f>652-50-100</f>
        <v>502</v>
      </c>
    </row>
    <row r="568" spans="1:8" ht="13.5" customHeight="1">
      <c r="A568" s="6">
        <v>592</v>
      </c>
      <c r="B568" s="9" t="s">
        <v>62</v>
      </c>
      <c r="C568" s="39" t="s">
        <v>180</v>
      </c>
      <c r="D568" s="9" t="s">
        <v>150</v>
      </c>
      <c r="E568" s="31" t="s">
        <v>151</v>
      </c>
      <c r="F568" s="105">
        <v>2</v>
      </c>
      <c r="G568" s="105">
        <v>2</v>
      </c>
      <c r="H568" s="105">
        <v>2</v>
      </c>
    </row>
    <row r="569" spans="1:8" ht="39" customHeight="1">
      <c r="A569" s="6">
        <v>592</v>
      </c>
      <c r="B569" s="9" t="s">
        <v>62</v>
      </c>
      <c r="C569" s="39" t="s">
        <v>565</v>
      </c>
      <c r="D569" s="9"/>
      <c r="E569" s="32" t="s">
        <v>40</v>
      </c>
      <c r="F569" s="105">
        <f>F570</f>
        <v>310</v>
      </c>
      <c r="G569" s="105">
        <f>G570</f>
        <v>310</v>
      </c>
      <c r="H569" s="105">
        <f>H570</f>
        <v>310</v>
      </c>
    </row>
    <row r="570" spans="1:8" ht="23.25" customHeight="1">
      <c r="A570" s="6">
        <v>592</v>
      </c>
      <c r="B570" s="9" t="s">
        <v>62</v>
      </c>
      <c r="C570" s="39" t="s">
        <v>565</v>
      </c>
      <c r="D570" s="9" t="s">
        <v>106</v>
      </c>
      <c r="E570" s="32" t="s">
        <v>566</v>
      </c>
      <c r="F570" s="105">
        <v>310</v>
      </c>
      <c r="G570" s="105">
        <v>310</v>
      </c>
      <c r="H570" s="105">
        <v>310</v>
      </c>
    </row>
    <row r="571" spans="1:8" ht="12.75" hidden="1">
      <c r="A571" s="11">
        <v>592</v>
      </c>
      <c r="B571" s="16" t="s">
        <v>767</v>
      </c>
      <c r="C571" s="37"/>
      <c r="D571" s="16"/>
      <c r="E571" s="33" t="s">
        <v>768</v>
      </c>
      <c r="F571" s="103">
        <f aca="true" t="shared" si="85" ref="F571:F576">F572</f>
        <v>0</v>
      </c>
      <c r="G571" s="103">
        <f aca="true" t="shared" si="86" ref="G571:H577">G572</f>
        <v>0</v>
      </c>
      <c r="H571" s="103">
        <f t="shared" si="86"/>
        <v>0</v>
      </c>
    </row>
    <row r="572" spans="1:8" ht="12.75" hidden="1">
      <c r="A572" s="11">
        <v>592</v>
      </c>
      <c r="B572" s="16" t="s">
        <v>769</v>
      </c>
      <c r="C572" s="37"/>
      <c r="D572" s="16"/>
      <c r="E572" s="33" t="s">
        <v>770</v>
      </c>
      <c r="F572" s="103">
        <f t="shared" si="85"/>
        <v>0</v>
      </c>
      <c r="G572" s="103">
        <f t="shared" si="86"/>
        <v>0</v>
      </c>
      <c r="H572" s="103">
        <f t="shared" si="86"/>
        <v>0</v>
      </c>
    </row>
    <row r="573" spans="1:8" ht="22.5" hidden="1">
      <c r="A573" s="6">
        <v>592</v>
      </c>
      <c r="B573" s="9" t="s">
        <v>769</v>
      </c>
      <c r="C573" s="39" t="s">
        <v>175</v>
      </c>
      <c r="D573" s="6"/>
      <c r="E573" s="32" t="s">
        <v>50</v>
      </c>
      <c r="F573" s="105">
        <f t="shared" si="85"/>
        <v>0</v>
      </c>
      <c r="G573" s="105">
        <f t="shared" si="86"/>
        <v>0</v>
      </c>
      <c r="H573" s="105">
        <f t="shared" si="86"/>
        <v>0</v>
      </c>
    </row>
    <row r="574" spans="1:8" ht="22.5" hidden="1">
      <c r="A574" s="6">
        <v>592</v>
      </c>
      <c r="B574" s="9" t="s">
        <v>769</v>
      </c>
      <c r="C574" s="39" t="s">
        <v>771</v>
      </c>
      <c r="D574" s="6"/>
      <c r="E574" s="32" t="s">
        <v>772</v>
      </c>
      <c r="F574" s="105">
        <f t="shared" si="85"/>
        <v>0</v>
      </c>
      <c r="G574" s="105">
        <f t="shared" si="86"/>
        <v>0</v>
      </c>
      <c r="H574" s="105">
        <f t="shared" si="86"/>
        <v>0</v>
      </c>
    </row>
    <row r="575" spans="1:8" ht="22.5" hidden="1">
      <c r="A575" s="6">
        <v>592</v>
      </c>
      <c r="B575" s="9" t="s">
        <v>769</v>
      </c>
      <c r="C575" s="39" t="s">
        <v>773</v>
      </c>
      <c r="D575" s="6"/>
      <c r="E575" s="32" t="s">
        <v>774</v>
      </c>
      <c r="F575" s="105">
        <f t="shared" si="85"/>
        <v>0</v>
      </c>
      <c r="G575" s="105">
        <f t="shared" si="86"/>
        <v>0</v>
      </c>
      <c r="H575" s="105">
        <f t="shared" si="86"/>
        <v>0</v>
      </c>
    </row>
    <row r="576" spans="1:8" ht="12.75" hidden="1">
      <c r="A576" s="6">
        <v>592</v>
      </c>
      <c r="B576" s="9" t="s">
        <v>769</v>
      </c>
      <c r="C576" s="39" t="s">
        <v>775</v>
      </c>
      <c r="D576" s="6"/>
      <c r="E576" s="31" t="s">
        <v>384</v>
      </c>
      <c r="F576" s="105">
        <f t="shared" si="85"/>
        <v>0</v>
      </c>
      <c r="G576" s="105">
        <f t="shared" si="86"/>
        <v>0</v>
      </c>
      <c r="H576" s="105">
        <f t="shared" si="86"/>
        <v>0</v>
      </c>
    </row>
    <row r="577" spans="1:8" ht="22.5" hidden="1">
      <c r="A577" s="6">
        <v>592</v>
      </c>
      <c r="B577" s="9" t="s">
        <v>769</v>
      </c>
      <c r="C577" s="146">
        <v>1320120020</v>
      </c>
      <c r="D577" s="72"/>
      <c r="E577" s="147" t="s">
        <v>776</v>
      </c>
      <c r="F577" s="105">
        <f>F578</f>
        <v>0</v>
      </c>
      <c r="G577" s="105">
        <f t="shared" si="86"/>
        <v>0</v>
      </c>
      <c r="H577" s="105">
        <f t="shared" si="86"/>
        <v>0</v>
      </c>
    </row>
    <row r="578" spans="1:8" ht="12.75" hidden="1">
      <c r="A578" s="6">
        <v>592</v>
      </c>
      <c r="B578" s="9" t="s">
        <v>769</v>
      </c>
      <c r="C578" s="146">
        <v>1320120020</v>
      </c>
      <c r="D578" s="72">
        <v>500</v>
      </c>
      <c r="E578" s="147" t="s">
        <v>777</v>
      </c>
      <c r="F578" s="105"/>
      <c r="G578" s="105"/>
      <c r="H578" s="105"/>
    </row>
    <row r="579" spans="1:8" ht="0.75" customHeight="1">
      <c r="A579" s="11">
        <v>592</v>
      </c>
      <c r="B579" s="16" t="s">
        <v>84</v>
      </c>
      <c r="C579" s="39"/>
      <c r="D579" s="11"/>
      <c r="E579" s="30" t="s">
        <v>64</v>
      </c>
      <c r="F579" s="103">
        <f>F580</f>
        <v>0</v>
      </c>
      <c r="G579" s="103">
        <f>G580</f>
        <v>0</v>
      </c>
      <c r="H579" s="103">
        <f>H580</f>
        <v>0</v>
      </c>
    </row>
    <row r="580" spans="1:8" ht="22.5" hidden="1">
      <c r="A580" s="11">
        <v>592</v>
      </c>
      <c r="B580" s="16" t="s">
        <v>85</v>
      </c>
      <c r="C580" s="39"/>
      <c r="D580" s="11"/>
      <c r="E580" s="30" t="s">
        <v>103</v>
      </c>
      <c r="F580" s="103">
        <f>F587</f>
        <v>0</v>
      </c>
      <c r="G580" s="103">
        <f>G587</f>
        <v>0</v>
      </c>
      <c r="H580" s="103">
        <f>H587</f>
        <v>0</v>
      </c>
    </row>
    <row r="581" spans="1:8" ht="22.5" hidden="1">
      <c r="A581" s="6">
        <v>592</v>
      </c>
      <c r="B581" s="9" t="s">
        <v>85</v>
      </c>
      <c r="C581" s="39" t="s">
        <v>175</v>
      </c>
      <c r="D581" s="6"/>
      <c r="E581" s="32" t="s">
        <v>50</v>
      </c>
      <c r="F581" s="105">
        <f aca="true" t="shared" si="87" ref="F581:H586">F582</f>
        <v>0</v>
      </c>
      <c r="G581" s="105">
        <f t="shared" si="87"/>
        <v>0</v>
      </c>
      <c r="H581" s="105">
        <f t="shared" si="87"/>
        <v>0</v>
      </c>
    </row>
    <row r="582" spans="1:8" s="5" customFormat="1" ht="33.75" hidden="1">
      <c r="A582" s="6">
        <v>592</v>
      </c>
      <c r="B582" s="9" t="s">
        <v>85</v>
      </c>
      <c r="C582" s="39" t="s">
        <v>112</v>
      </c>
      <c r="D582" s="11"/>
      <c r="E582" s="44" t="s">
        <v>520</v>
      </c>
      <c r="F582" s="105">
        <f t="shared" si="87"/>
        <v>0</v>
      </c>
      <c r="G582" s="105">
        <f t="shared" si="87"/>
        <v>0</v>
      </c>
      <c r="H582" s="105">
        <f t="shared" si="87"/>
        <v>0</v>
      </c>
    </row>
    <row r="583" spans="1:8" s="5" customFormat="1" ht="22.5" hidden="1">
      <c r="A583" s="6">
        <v>592</v>
      </c>
      <c r="B583" s="9" t="s">
        <v>85</v>
      </c>
      <c r="C583" s="39" t="s">
        <v>113</v>
      </c>
      <c r="D583" s="11"/>
      <c r="E583" s="32" t="s">
        <v>358</v>
      </c>
      <c r="F583" s="105">
        <f t="shared" si="87"/>
        <v>0</v>
      </c>
      <c r="G583" s="105">
        <f t="shared" si="87"/>
        <v>0</v>
      </c>
      <c r="H583" s="105">
        <f t="shared" si="87"/>
        <v>0</v>
      </c>
    </row>
    <row r="584" spans="1:8" s="5" customFormat="1" ht="12.75" hidden="1">
      <c r="A584" s="6">
        <v>592</v>
      </c>
      <c r="B584" s="9" t="s">
        <v>85</v>
      </c>
      <c r="C584" s="39" t="s">
        <v>114</v>
      </c>
      <c r="D584" s="11"/>
      <c r="E584" s="31" t="s">
        <v>384</v>
      </c>
      <c r="F584" s="105">
        <f t="shared" si="87"/>
        <v>0</v>
      </c>
      <c r="G584" s="105">
        <f t="shared" si="87"/>
        <v>0</v>
      </c>
      <c r="H584" s="105">
        <f t="shared" si="87"/>
        <v>0</v>
      </c>
    </row>
    <row r="585" spans="1:8" s="5" customFormat="1" ht="22.5" hidden="1">
      <c r="A585" s="6">
        <v>592</v>
      </c>
      <c r="B585" s="9" t="s">
        <v>85</v>
      </c>
      <c r="C585" s="39" t="s">
        <v>115</v>
      </c>
      <c r="D585" s="11"/>
      <c r="E585" s="32" t="s">
        <v>359</v>
      </c>
      <c r="F585" s="105">
        <f t="shared" si="87"/>
        <v>0</v>
      </c>
      <c r="G585" s="105">
        <f t="shared" si="87"/>
        <v>0</v>
      </c>
      <c r="H585" s="105">
        <f t="shared" si="87"/>
        <v>0</v>
      </c>
    </row>
    <row r="586" spans="1:8" s="5" customFormat="1" ht="12.75" hidden="1">
      <c r="A586" s="6">
        <v>592</v>
      </c>
      <c r="B586" s="9" t="s">
        <v>85</v>
      </c>
      <c r="C586" s="39" t="s">
        <v>116</v>
      </c>
      <c r="D586" s="11"/>
      <c r="E586" s="32" t="s">
        <v>162</v>
      </c>
      <c r="F586" s="105">
        <f t="shared" si="87"/>
        <v>0</v>
      </c>
      <c r="G586" s="105">
        <f t="shared" si="87"/>
        <v>0</v>
      </c>
      <c r="H586" s="105">
        <f t="shared" si="87"/>
        <v>0</v>
      </c>
    </row>
    <row r="587" spans="1:8" s="5" customFormat="1" ht="12.75" hidden="1">
      <c r="A587" s="6">
        <v>592</v>
      </c>
      <c r="B587" s="9" t="s">
        <v>85</v>
      </c>
      <c r="C587" s="39" t="s">
        <v>116</v>
      </c>
      <c r="D587" s="6">
        <v>700</v>
      </c>
      <c r="E587" s="32" t="s">
        <v>484</v>
      </c>
      <c r="F587" s="105"/>
      <c r="G587" s="105"/>
      <c r="H587" s="105"/>
    </row>
  </sheetData>
  <sheetProtection/>
  <mergeCells count="11">
    <mergeCell ref="F5:H5"/>
    <mergeCell ref="G1:H1"/>
    <mergeCell ref="C5:C7"/>
    <mergeCell ref="D5:D7"/>
    <mergeCell ref="E5:E7"/>
    <mergeCell ref="F6:F7"/>
    <mergeCell ref="A5:A7"/>
    <mergeCell ref="A2:H4"/>
    <mergeCell ref="B5:B7"/>
    <mergeCell ref="G6:G7"/>
    <mergeCell ref="H6:H7"/>
  </mergeCells>
  <printOptions/>
  <pageMargins left="0.7874015748031497" right="0.3937007874015748" top="0.3937007874015748" bottom="0.3937007874015748" header="0.5118110236220472" footer="0.5118110236220472"/>
  <pageSetup fitToHeight="2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5"/>
  <sheetViews>
    <sheetView view="pageBreakPreview" zoomScale="120" zoomScaleNormal="120" zoomScaleSheetLayoutView="120" zoomScalePageLayoutView="0" workbookViewId="0" topLeftCell="A1">
      <selection activeCell="F1" sqref="F1:G1"/>
    </sheetView>
  </sheetViews>
  <sheetFormatPr defaultColWidth="9.00390625" defaultRowHeight="12.75"/>
  <cols>
    <col min="1" max="1" width="5.375" style="42" customWidth="1"/>
    <col min="2" max="2" width="10.75390625" style="42" customWidth="1"/>
    <col min="3" max="3" width="5.00390625" style="21" customWidth="1"/>
    <col min="4" max="4" width="53.00390625" style="21" customWidth="1"/>
    <col min="5" max="5" width="12.375" style="21" customWidth="1"/>
    <col min="6" max="6" width="10.75390625" style="0" customWidth="1"/>
    <col min="7" max="7" width="10.625" style="0" customWidth="1"/>
  </cols>
  <sheetData>
    <row r="1" spans="1:7" ht="156" customHeight="1">
      <c r="A1" s="27"/>
      <c r="B1" s="27"/>
      <c r="C1" s="28"/>
      <c r="D1" s="67"/>
      <c r="E1" s="102"/>
      <c r="F1" s="189" t="s">
        <v>846</v>
      </c>
      <c r="G1" s="189"/>
    </row>
    <row r="2" spans="1:8" ht="12" customHeight="1">
      <c r="A2" s="27"/>
      <c r="B2" s="27"/>
      <c r="C2" s="28"/>
      <c r="D2" s="66"/>
      <c r="E2" s="68"/>
      <c r="F2" s="1"/>
      <c r="G2" s="1"/>
      <c r="H2" s="1"/>
    </row>
    <row r="3" spans="1:8" ht="11.25" customHeight="1">
      <c r="A3" s="204" t="s">
        <v>797</v>
      </c>
      <c r="B3" s="204"/>
      <c r="C3" s="204"/>
      <c r="D3" s="204"/>
      <c r="E3" s="204"/>
      <c r="F3" s="204"/>
      <c r="G3" s="204"/>
      <c r="H3" s="2"/>
    </row>
    <row r="4" spans="1:7" ht="25.5" customHeight="1">
      <c r="A4" s="205"/>
      <c r="B4" s="205"/>
      <c r="C4" s="205"/>
      <c r="D4" s="205"/>
      <c r="E4" s="205"/>
      <c r="F4" s="205"/>
      <c r="G4" s="205"/>
    </row>
    <row r="5" spans="1:7" ht="12.75">
      <c r="A5" s="198" t="s">
        <v>537</v>
      </c>
      <c r="B5" s="198" t="s">
        <v>538</v>
      </c>
      <c r="C5" s="198" t="s">
        <v>539</v>
      </c>
      <c r="D5" s="198" t="s">
        <v>540</v>
      </c>
      <c r="E5" s="208" t="s">
        <v>541</v>
      </c>
      <c r="F5" s="208"/>
      <c r="G5" s="208"/>
    </row>
    <row r="6" spans="1:7" ht="12.75">
      <c r="A6" s="209"/>
      <c r="B6" s="209"/>
      <c r="C6" s="199"/>
      <c r="D6" s="199"/>
      <c r="E6" s="200" t="s">
        <v>32</v>
      </c>
      <c r="F6" s="200" t="s">
        <v>501</v>
      </c>
      <c r="G6" s="200" t="s">
        <v>795</v>
      </c>
    </row>
    <row r="7" spans="1:7" ht="12.75">
      <c r="A7" s="209"/>
      <c r="B7" s="209"/>
      <c r="C7" s="199"/>
      <c r="D7" s="199"/>
      <c r="E7" s="207"/>
      <c r="F7" s="207"/>
      <c r="G7" s="207"/>
    </row>
    <row r="8" spans="1:7" ht="12.75">
      <c r="A8" s="14"/>
      <c r="B8" s="14"/>
      <c r="C8" s="14"/>
      <c r="D8" s="15" t="s">
        <v>67</v>
      </c>
      <c r="E8" s="26">
        <f>E9+E131+E171+E236+E374+E441+E495+E518+E526+E224</f>
        <v>328951.30000000005</v>
      </c>
      <c r="F8" s="26">
        <f>F9+F131+F171+F236+F374+F441+F495+F518+F526+F224</f>
        <v>288514.30000000005</v>
      </c>
      <c r="G8" s="26">
        <f>G9+G131+G171+G236+G374+G441+G495+G518+G526+G224</f>
        <v>278001.3</v>
      </c>
    </row>
    <row r="9" spans="1:7" ht="12.75">
      <c r="A9" s="37" t="s">
        <v>544</v>
      </c>
      <c r="B9" s="37"/>
      <c r="C9" s="16"/>
      <c r="D9" s="12" t="s">
        <v>551</v>
      </c>
      <c r="E9" s="103">
        <f>E10+E17+E45+E69+E75+E38+E63</f>
        <v>34590.5</v>
      </c>
      <c r="F9" s="103">
        <f>F10+F17+F45+F69+F75+F38+F63</f>
        <v>31592.5</v>
      </c>
      <c r="G9" s="103">
        <f>G10+G17+G45+G69+G75+G38+G63</f>
        <v>29131.000000000004</v>
      </c>
    </row>
    <row r="10" spans="1:7" ht="22.5">
      <c r="A10" s="59" t="s">
        <v>542</v>
      </c>
      <c r="B10" s="59"/>
      <c r="C10" s="54"/>
      <c r="D10" s="60" t="s">
        <v>70</v>
      </c>
      <c r="E10" s="104">
        <f aca="true" t="shared" si="0" ref="E10:E15">E11</f>
        <v>1483</v>
      </c>
      <c r="F10" s="104">
        <f aca="true" t="shared" si="1" ref="F10:G15">F11</f>
        <v>1350</v>
      </c>
      <c r="G10" s="104">
        <f t="shared" si="1"/>
        <v>1250</v>
      </c>
    </row>
    <row r="11" spans="1:7" ht="22.5">
      <c r="A11" s="53" t="s">
        <v>542</v>
      </c>
      <c r="B11" s="59"/>
      <c r="C11" s="53"/>
      <c r="D11" s="33" t="s">
        <v>70</v>
      </c>
      <c r="E11" s="105">
        <f t="shared" si="0"/>
        <v>1483</v>
      </c>
      <c r="F11" s="105">
        <f t="shared" si="1"/>
        <v>1350</v>
      </c>
      <c r="G11" s="105">
        <f t="shared" si="1"/>
        <v>1250</v>
      </c>
    </row>
    <row r="12" spans="1:7" ht="22.5">
      <c r="A12" s="17" t="s">
        <v>542</v>
      </c>
      <c r="B12" s="39" t="s">
        <v>385</v>
      </c>
      <c r="C12" s="9"/>
      <c r="D12" s="32" t="s">
        <v>41</v>
      </c>
      <c r="E12" s="106">
        <f t="shared" si="0"/>
        <v>1483</v>
      </c>
      <c r="F12" s="106">
        <f t="shared" si="1"/>
        <v>1350</v>
      </c>
      <c r="G12" s="106">
        <f t="shared" si="1"/>
        <v>1250</v>
      </c>
    </row>
    <row r="13" spans="1:7" ht="12.75">
      <c r="A13" s="17" t="s">
        <v>542</v>
      </c>
      <c r="B13" s="39" t="s">
        <v>386</v>
      </c>
      <c r="C13" s="9"/>
      <c r="D13" s="44" t="s">
        <v>183</v>
      </c>
      <c r="E13" s="106">
        <f t="shared" si="0"/>
        <v>1483</v>
      </c>
      <c r="F13" s="106">
        <f t="shared" si="1"/>
        <v>1350</v>
      </c>
      <c r="G13" s="106">
        <f t="shared" si="1"/>
        <v>1250</v>
      </c>
    </row>
    <row r="14" spans="1:7" ht="12.75">
      <c r="A14" s="17" t="s">
        <v>542</v>
      </c>
      <c r="B14" s="39" t="s">
        <v>496</v>
      </c>
      <c r="C14" s="9"/>
      <c r="D14" s="44" t="s">
        <v>497</v>
      </c>
      <c r="E14" s="106">
        <f t="shared" si="0"/>
        <v>1483</v>
      </c>
      <c r="F14" s="106">
        <f t="shared" si="1"/>
        <v>1350</v>
      </c>
      <c r="G14" s="106">
        <f t="shared" si="1"/>
        <v>1250</v>
      </c>
    </row>
    <row r="15" spans="1:7" ht="22.5">
      <c r="A15" s="17" t="s">
        <v>542</v>
      </c>
      <c r="B15" s="39" t="s">
        <v>498</v>
      </c>
      <c r="C15" s="9"/>
      <c r="D15" s="31" t="s">
        <v>499</v>
      </c>
      <c r="E15" s="106">
        <f t="shared" si="0"/>
        <v>1483</v>
      </c>
      <c r="F15" s="106">
        <f t="shared" si="1"/>
        <v>1350</v>
      </c>
      <c r="G15" s="106">
        <f t="shared" si="1"/>
        <v>1250</v>
      </c>
    </row>
    <row r="16" spans="1:7" ht="45">
      <c r="A16" s="17" t="s">
        <v>542</v>
      </c>
      <c r="B16" s="39" t="s">
        <v>498</v>
      </c>
      <c r="C16" s="9" t="s">
        <v>104</v>
      </c>
      <c r="D16" s="32" t="s">
        <v>105</v>
      </c>
      <c r="E16" s="106">
        <f>'Прил.№6'!F16</f>
        <v>1483</v>
      </c>
      <c r="F16" s="106">
        <f>'Прил.№6'!G16</f>
        <v>1350</v>
      </c>
      <c r="G16" s="106">
        <f>'Прил.№6'!H16</f>
        <v>1250</v>
      </c>
    </row>
    <row r="17" spans="1:7" ht="33.75">
      <c r="A17" s="59" t="s">
        <v>545</v>
      </c>
      <c r="B17" s="59"/>
      <c r="C17" s="53"/>
      <c r="D17" s="60" t="s">
        <v>30</v>
      </c>
      <c r="E17" s="107">
        <f aca="true" t="shared" si="2" ref="E17:G18">E18</f>
        <v>17276.800000000003</v>
      </c>
      <c r="F17" s="107">
        <f t="shared" si="2"/>
        <v>15743.6</v>
      </c>
      <c r="G17" s="107">
        <f t="shared" si="2"/>
        <v>14726.300000000001</v>
      </c>
    </row>
    <row r="18" spans="1:7" ht="22.5">
      <c r="A18" s="9" t="s">
        <v>545</v>
      </c>
      <c r="B18" s="39" t="s">
        <v>385</v>
      </c>
      <c r="C18" s="9"/>
      <c r="D18" s="32" t="s">
        <v>41</v>
      </c>
      <c r="E18" s="105">
        <f t="shared" si="2"/>
        <v>17276.800000000003</v>
      </c>
      <c r="F18" s="105">
        <f t="shared" si="2"/>
        <v>15743.6</v>
      </c>
      <c r="G18" s="105">
        <f t="shared" si="2"/>
        <v>14726.300000000001</v>
      </c>
    </row>
    <row r="19" spans="1:7" ht="12.75">
      <c r="A19" s="9" t="s">
        <v>545</v>
      </c>
      <c r="B19" s="39" t="s">
        <v>386</v>
      </c>
      <c r="C19" s="9"/>
      <c r="D19" s="44" t="s">
        <v>183</v>
      </c>
      <c r="E19" s="105">
        <f>E20+E29+E33</f>
        <v>17276.800000000003</v>
      </c>
      <c r="F19" s="105">
        <f>F20+F29+F33</f>
        <v>15743.6</v>
      </c>
      <c r="G19" s="105">
        <f>G20+G29+G33</f>
        <v>14726.300000000001</v>
      </c>
    </row>
    <row r="20" spans="1:7" ht="22.5">
      <c r="A20" s="9" t="s">
        <v>545</v>
      </c>
      <c r="B20" s="39" t="s">
        <v>387</v>
      </c>
      <c r="C20" s="9"/>
      <c r="D20" s="44" t="s">
        <v>190</v>
      </c>
      <c r="E20" s="105">
        <f>E21</f>
        <v>16768.2</v>
      </c>
      <c r="F20" s="105">
        <f>F21</f>
        <v>15312</v>
      </c>
      <c r="G20" s="105">
        <f>G21</f>
        <v>14312</v>
      </c>
    </row>
    <row r="21" spans="1:7" ht="12.75">
      <c r="A21" s="9" t="s">
        <v>545</v>
      </c>
      <c r="B21" s="39" t="s">
        <v>388</v>
      </c>
      <c r="C21" s="9"/>
      <c r="D21" s="31" t="s">
        <v>384</v>
      </c>
      <c r="E21" s="105">
        <f>E22+E26</f>
        <v>16768.2</v>
      </c>
      <c r="F21" s="105">
        <f>F22+F26</f>
        <v>15312</v>
      </c>
      <c r="G21" s="105">
        <f>G22+G26</f>
        <v>14312</v>
      </c>
    </row>
    <row r="22" spans="1:7" ht="22.5">
      <c r="A22" s="9" t="s">
        <v>545</v>
      </c>
      <c r="B22" s="39" t="s">
        <v>109</v>
      </c>
      <c r="C22" s="9"/>
      <c r="D22" s="31" t="s">
        <v>110</v>
      </c>
      <c r="E22" s="105">
        <f>E23+E24+E25</f>
        <v>16768.2</v>
      </c>
      <c r="F22" s="105">
        <f>F23+F24+F25</f>
        <v>15312</v>
      </c>
      <c r="G22" s="105">
        <f>G23+G24+G25</f>
        <v>14312</v>
      </c>
    </row>
    <row r="23" spans="1:7" ht="45">
      <c r="A23" s="9" t="s">
        <v>545</v>
      </c>
      <c r="B23" s="39" t="s">
        <v>109</v>
      </c>
      <c r="C23" s="9" t="s">
        <v>104</v>
      </c>
      <c r="D23" s="32" t="s">
        <v>31</v>
      </c>
      <c r="E23" s="105">
        <f>'Прил.№6'!F23</f>
        <v>14546.5</v>
      </c>
      <c r="F23" s="105">
        <f>'Прил.№6'!G23</f>
        <v>13140.3</v>
      </c>
      <c r="G23" s="105">
        <f>'Прил.№6'!H23</f>
        <v>12540.3</v>
      </c>
    </row>
    <row r="24" spans="1:7" ht="22.5">
      <c r="A24" s="9" t="s">
        <v>545</v>
      </c>
      <c r="B24" s="39" t="s">
        <v>109</v>
      </c>
      <c r="C24" s="9" t="s">
        <v>106</v>
      </c>
      <c r="D24" s="32" t="s">
        <v>566</v>
      </c>
      <c r="E24" s="105">
        <f>'Прил.№6'!F24</f>
        <v>2191.7</v>
      </c>
      <c r="F24" s="105">
        <f>'Прил.№6'!G24</f>
        <v>2141.7</v>
      </c>
      <c r="G24" s="105">
        <f>'Прил.№6'!H24</f>
        <v>1741.6999999999998</v>
      </c>
    </row>
    <row r="25" spans="1:7" ht="12.75">
      <c r="A25" s="9" t="s">
        <v>545</v>
      </c>
      <c r="B25" s="39" t="s">
        <v>109</v>
      </c>
      <c r="C25" s="9" t="s">
        <v>150</v>
      </c>
      <c r="D25" s="31" t="s">
        <v>151</v>
      </c>
      <c r="E25" s="105">
        <f>'Прил.№6'!F25</f>
        <v>30</v>
      </c>
      <c r="F25" s="105">
        <f>'Прил.№6'!G25</f>
        <v>30</v>
      </c>
      <c r="G25" s="105">
        <f>'Прил.№6'!H25</f>
        <v>30</v>
      </c>
    </row>
    <row r="26" spans="1:7" ht="0.75" customHeight="1">
      <c r="A26" s="9" t="s">
        <v>545</v>
      </c>
      <c r="B26" s="39" t="s">
        <v>322</v>
      </c>
      <c r="C26" s="9"/>
      <c r="D26" s="31" t="s">
        <v>323</v>
      </c>
      <c r="E26" s="105">
        <f aca="true" t="shared" si="3" ref="E26:G27">E27</f>
        <v>0</v>
      </c>
      <c r="F26" s="105">
        <f t="shared" si="3"/>
        <v>0</v>
      </c>
      <c r="G26" s="105">
        <f t="shared" si="3"/>
        <v>0</v>
      </c>
    </row>
    <row r="27" spans="1:7" ht="12.75" hidden="1">
      <c r="A27" s="9" t="s">
        <v>545</v>
      </c>
      <c r="B27" s="39" t="s">
        <v>324</v>
      </c>
      <c r="C27" s="9"/>
      <c r="D27" s="31" t="s">
        <v>389</v>
      </c>
      <c r="E27" s="105">
        <f t="shared" si="3"/>
        <v>0</v>
      </c>
      <c r="F27" s="105">
        <f t="shared" si="3"/>
        <v>0</v>
      </c>
      <c r="G27" s="105">
        <f t="shared" si="3"/>
        <v>0</v>
      </c>
    </row>
    <row r="28" spans="1:7" ht="22.5" hidden="1">
      <c r="A28" s="9" t="s">
        <v>545</v>
      </c>
      <c r="B28" s="39" t="s">
        <v>324</v>
      </c>
      <c r="C28" s="9" t="s">
        <v>106</v>
      </c>
      <c r="D28" s="32" t="s">
        <v>566</v>
      </c>
      <c r="E28" s="105">
        <f>'Прил.№6'!F28</f>
        <v>0</v>
      </c>
      <c r="F28" s="105">
        <f>'Прил.№6'!G28</f>
        <v>0</v>
      </c>
      <c r="G28" s="105">
        <f>'Прил.№6'!H28</f>
        <v>0</v>
      </c>
    </row>
    <row r="29" spans="1:7" ht="22.5">
      <c r="A29" s="9" t="s">
        <v>545</v>
      </c>
      <c r="B29" s="39" t="s">
        <v>390</v>
      </c>
      <c r="C29" s="9"/>
      <c r="D29" s="43" t="s">
        <v>330</v>
      </c>
      <c r="E29" s="105">
        <f>E30</f>
        <v>176.2</v>
      </c>
      <c r="F29" s="105">
        <f aca="true" t="shared" si="4" ref="F29:G31">F30</f>
        <v>102.5</v>
      </c>
      <c r="G29" s="105">
        <f t="shared" si="4"/>
        <v>85.2</v>
      </c>
    </row>
    <row r="30" spans="1:7" ht="12.75">
      <c r="A30" s="9" t="s">
        <v>545</v>
      </c>
      <c r="B30" s="39" t="s">
        <v>391</v>
      </c>
      <c r="C30" s="9"/>
      <c r="D30" s="31" t="s">
        <v>384</v>
      </c>
      <c r="E30" s="105">
        <f>E31</f>
        <v>176.2</v>
      </c>
      <c r="F30" s="105">
        <f t="shared" si="4"/>
        <v>102.5</v>
      </c>
      <c r="G30" s="105">
        <f t="shared" si="4"/>
        <v>85.2</v>
      </c>
    </row>
    <row r="31" spans="1:7" ht="22.5">
      <c r="A31" s="9" t="s">
        <v>545</v>
      </c>
      <c r="B31" s="39" t="s">
        <v>118</v>
      </c>
      <c r="C31" s="9"/>
      <c r="D31" s="31" t="s">
        <v>111</v>
      </c>
      <c r="E31" s="105">
        <f>E32</f>
        <v>176.2</v>
      </c>
      <c r="F31" s="105">
        <f t="shared" si="4"/>
        <v>102.5</v>
      </c>
      <c r="G31" s="105">
        <f t="shared" si="4"/>
        <v>85.2</v>
      </c>
    </row>
    <row r="32" spans="1:7" ht="45">
      <c r="A32" s="9" t="s">
        <v>545</v>
      </c>
      <c r="B32" s="39" t="s">
        <v>118</v>
      </c>
      <c r="C32" s="9" t="s">
        <v>104</v>
      </c>
      <c r="D32" s="32" t="s">
        <v>105</v>
      </c>
      <c r="E32" s="105">
        <f>'Прил.№6'!F32</f>
        <v>176.2</v>
      </c>
      <c r="F32" s="105">
        <f>'Прил.№6'!G32</f>
        <v>102.5</v>
      </c>
      <c r="G32" s="105">
        <f>'Прил.№6'!H32</f>
        <v>85.2</v>
      </c>
    </row>
    <row r="33" spans="1:7" ht="33.75">
      <c r="A33" s="9" t="s">
        <v>545</v>
      </c>
      <c r="B33" s="39" t="s">
        <v>392</v>
      </c>
      <c r="C33" s="9"/>
      <c r="D33" s="43" t="s">
        <v>393</v>
      </c>
      <c r="E33" s="105">
        <f aca="true" t="shared" si="5" ref="E33:G34">E34</f>
        <v>332.4</v>
      </c>
      <c r="F33" s="105">
        <f t="shared" si="5"/>
        <v>329.09999999999997</v>
      </c>
      <c r="G33" s="105">
        <f t="shared" si="5"/>
        <v>329.09999999999997</v>
      </c>
    </row>
    <row r="34" spans="1:7" ht="22.5">
      <c r="A34" s="9" t="s">
        <v>545</v>
      </c>
      <c r="B34" s="39" t="s">
        <v>119</v>
      </c>
      <c r="C34" s="9"/>
      <c r="D34" s="31" t="s">
        <v>395</v>
      </c>
      <c r="E34" s="105">
        <f t="shared" si="5"/>
        <v>332.4</v>
      </c>
      <c r="F34" s="105">
        <f t="shared" si="5"/>
        <v>329.09999999999997</v>
      </c>
      <c r="G34" s="105">
        <f t="shared" si="5"/>
        <v>329.09999999999997</v>
      </c>
    </row>
    <row r="35" spans="1:7" ht="33.75">
      <c r="A35" s="9" t="s">
        <v>545</v>
      </c>
      <c r="B35" s="39" t="s">
        <v>120</v>
      </c>
      <c r="C35" s="9"/>
      <c r="D35" s="31" t="s">
        <v>117</v>
      </c>
      <c r="E35" s="105">
        <f>E36+E37</f>
        <v>332.4</v>
      </c>
      <c r="F35" s="105">
        <f>F36+F37</f>
        <v>329.09999999999997</v>
      </c>
      <c r="G35" s="105">
        <f>G36+G37</f>
        <v>329.09999999999997</v>
      </c>
    </row>
    <row r="36" spans="1:7" ht="45">
      <c r="A36" s="9" t="s">
        <v>545</v>
      </c>
      <c r="B36" s="39" t="s">
        <v>120</v>
      </c>
      <c r="C36" s="9" t="s">
        <v>104</v>
      </c>
      <c r="D36" s="32" t="s">
        <v>105</v>
      </c>
      <c r="E36" s="108">
        <f>'Прил.№6'!F36</f>
        <v>280.4</v>
      </c>
      <c r="F36" s="108">
        <f>'Прил.№6'!G36</f>
        <v>280.4</v>
      </c>
      <c r="G36" s="108">
        <f>'Прил.№6'!H36</f>
        <v>280.4</v>
      </c>
    </row>
    <row r="37" spans="1:7" ht="22.5">
      <c r="A37" s="9" t="s">
        <v>545</v>
      </c>
      <c r="B37" s="39" t="s">
        <v>120</v>
      </c>
      <c r="C37" s="9" t="s">
        <v>106</v>
      </c>
      <c r="D37" s="32" t="s">
        <v>566</v>
      </c>
      <c r="E37" s="108">
        <f>'Прил.№6'!F37</f>
        <v>52</v>
      </c>
      <c r="F37" s="108">
        <f>'Прил.№6'!G37</f>
        <v>48.7</v>
      </c>
      <c r="G37" s="108">
        <f>'Прил.№6'!H37</f>
        <v>48.7</v>
      </c>
    </row>
    <row r="38" spans="1:7" ht="12.75">
      <c r="A38" s="37" t="s">
        <v>533</v>
      </c>
      <c r="B38" s="37"/>
      <c r="C38" s="16"/>
      <c r="D38" s="61" t="s">
        <v>534</v>
      </c>
      <c r="E38" s="108">
        <f aca="true" t="shared" si="6" ref="E38:G43">E39</f>
        <v>8.1</v>
      </c>
      <c r="F38" s="108">
        <f t="shared" si="6"/>
        <v>8.5</v>
      </c>
      <c r="G38" s="108">
        <f t="shared" si="6"/>
        <v>8.8</v>
      </c>
    </row>
    <row r="39" spans="1:7" ht="22.5">
      <c r="A39" s="9" t="s">
        <v>533</v>
      </c>
      <c r="B39" s="39" t="s">
        <v>385</v>
      </c>
      <c r="C39" s="16"/>
      <c r="D39" s="32" t="s">
        <v>41</v>
      </c>
      <c r="E39" s="108">
        <f t="shared" si="6"/>
        <v>8.1</v>
      </c>
      <c r="F39" s="108">
        <f t="shared" si="6"/>
        <v>8.5</v>
      </c>
      <c r="G39" s="108">
        <f t="shared" si="6"/>
        <v>8.8</v>
      </c>
    </row>
    <row r="40" spans="1:7" ht="12.75">
      <c r="A40" s="9" t="s">
        <v>533</v>
      </c>
      <c r="B40" s="39" t="s">
        <v>386</v>
      </c>
      <c r="C40" s="16"/>
      <c r="D40" s="44" t="s">
        <v>183</v>
      </c>
      <c r="E40" s="108">
        <f t="shared" si="6"/>
        <v>8.1</v>
      </c>
      <c r="F40" s="108">
        <f t="shared" si="6"/>
        <v>8.5</v>
      </c>
      <c r="G40" s="108">
        <f t="shared" si="6"/>
        <v>8.8</v>
      </c>
    </row>
    <row r="41" spans="1:7" ht="33.75">
      <c r="A41" s="9" t="s">
        <v>533</v>
      </c>
      <c r="B41" s="39" t="s">
        <v>394</v>
      </c>
      <c r="C41" s="9"/>
      <c r="D41" s="70" t="s">
        <v>122</v>
      </c>
      <c r="E41" s="108">
        <f t="shared" si="6"/>
        <v>8.1</v>
      </c>
      <c r="F41" s="108">
        <f t="shared" si="6"/>
        <v>8.5</v>
      </c>
      <c r="G41" s="108">
        <f t="shared" si="6"/>
        <v>8.8</v>
      </c>
    </row>
    <row r="42" spans="1:7" ht="33.75">
      <c r="A42" s="9" t="s">
        <v>533</v>
      </c>
      <c r="B42" s="39" t="s">
        <v>123</v>
      </c>
      <c r="C42" s="9"/>
      <c r="D42" s="100" t="s">
        <v>124</v>
      </c>
      <c r="E42" s="108">
        <f t="shared" si="6"/>
        <v>8.1</v>
      </c>
      <c r="F42" s="108">
        <f t="shared" si="6"/>
        <v>8.5</v>
      </c>
      <c r="G42" s="108">
        <f t="shared" si="6"/>
        <v>8.8</v>
      </c>
    </row>
    <row r="43" spans="1:7" ht="33.75">
      <c r="A43" s="9" t="s">
        <v>533</v>
      </c>
      <c r="B43" s="39" t="s">
        <v>411</v>
      </c>
      <c r="C43" s="9"/>
      <c r="D43" s="100" t="s">
        <v>125</v>
      </c>
      <c r="E43" s="108">
        <f>E44</f>
        <v>8.1</v>
      </c>
      <c r="F43" s="108">
        <f t="shared" si="6"/>
        <v>8.5</v>
      </c>
      <c r="G43" s="108">
        <f t="shared" si="6"/>
        <v>8.8</v>
      </c>
    </row>
    <row r="44" spans="1:7" ht="22.5">
      <c r="A44" s="17" t="s">
        <v>533</v>
      </c>
      <c r="B44" s="39" t="s">
        <v>411</v>
      </c>
      <c r="C44" s="9" t="s">
        <v>106</v>
      </c>
      <c r="D44" s="32" t="s">
        <v>107</v>
      </c>
      <c r="E44" s="108">
        <f>'Прил.№6'!F44</f>
        <v>8.1</v>
      </c>
      <c r="F44" s="108">
        <f>'Прил.№6'!G44</f>
        <v>8.5</v>
      </c>
      <c r="G44" s="108">
        <f>'Прил.№6'!H44</f>
        <v>8.8</v>
      </c>
    </row>
    <row r="45" spans="1:7" s="5" customFormat="1" ht="33.75">
      <c r="A45" s="37" t="s">
        <v>62</v>
      </c>
      <c r="B45" s="37"/>
      <c r="C45" s="16"/>
      <c r="D45" s="61" t="s">
        <v>76</v>
      </c>
      <c r="E45" s="103">
        <f>E46+E53</f>
        <v>8326.6</v>
      </c>
      <c r="F45" s="103">
        <f>F46+F53</f>
        <v>7588.4</v>
      </c>
      <c r="G45" s="103">
        <f>G46+G53</f>
        <v>7118</v>
      </c>
    </row>
    <row r="46" spans="1:7" ht="12.75">
      <c r="A46" s="9" t="s">
        <v>62</v>
      </c>
      <c r="B46" s="39" t="s">
        <v>382</v>
      </c>
      <c r="C46" s="9"/>
      <c r="D46" s="31" t="s">
        <v>157</v>
      </c>
      <c r="E46" s="105">
        <f>E47</f>
        <v>558.6</v>
      </c>
      <c r="F46" s="105">
        <f aca="true" t="shared" si="7" ref="F46:G48">F47</f>
        <v>510</v>
      </c>
      <c r="G46" s="105">
        <f t="shared" si="7"/>
        <v>460</v>
      </c>
    </row>
    <row r="47" spans="1:7" ht="12.75">
      <c r="A47" s="9" t="s">
        <v>62</v>
      </c>
      <c r="B47" s="39" t="s">
        <v>381</v>
      </c>
      <c r="C47" s="9"/>
      <c r="D47" s="31" t="s">
        <v>183</v>
      </c>
      <c r="E47" s="105">
        <f>E48</f>
        <v>558.6</v>
      </c>
      <c r="F47" s="105">
        <f t="shared" si="7"/>
        <v>510</v>
      </c>
      <c r="G47" s="105">
        <f t="shared" si="7"/>
        <v>460</v>
      </c>
    </row>
    <row r="48" spans="1:7" ht="12.75">
      <c r="A48" s="9" t="s">
        <v>62</v>
      </c>
      <c r="B48" s="39" t="s">
        <v>383</v>
      </c>
      <c r="C48" s="9"/>
      <c r="D48" s="31" t="s">
        <v>384</v>
      </c>
      <c r="E48" s="105">
        <f>E49</f>
        <v>558.6</v>
      </c>
      <c r="F48" s="105">
        <f t="shared" si="7"/>
        <v>510</v>
      </c>
      <c r="G48" s="105">
        <f t="shared" si="7"/>
        <v>460</v>
      </c>
    </row>
    <row r="49" spans="1:7" ht="22.5">
      <c r="A49" s="9" t="s">
        <v>62</v>
      </c>
      <c r="B49" s="39" t="s">
        <v>301</v>
      </c>
      <c r="C49" s="9"/>
      <c r="D49" s="31" t="s">
        <v>512</v>
      </c>
      <c r="E49" s="105">
        <f>E50+E51+E52</f>
        <v>558.6</v>
      </c>
      <c r="F49" s="105">
        <f>F50+F51+F52</f>
        <v>510</v>
      </c>
      <c r="G49" s="105">
        <f>G50+G51+G52</f>
        <v>460</v>
      </c>
    </row>
    <row r="50" spans="1:7" ht="45">
      <c r="A50" s="9" t="s">
        <v>62</v>
      </c>
      <c r="B50" s="39" t="s">
        <v>301</v>
      </c>
      <c r="C50" s="9" t="s">
        <v>104</v>
      </c>
      <c r="D50" s="32" t="s">
        <v>105</v>
      </c>
      <c r="E50" s="105">
        <f>'Прил.№6'!F258</f>
        <v>537.6</v>
      </c>
      <c r="F50" s="105">
        <f>'Прил.№6'!G258</f>
        <v>489</v>
      </c>
      <c r="G50" s="105">
        <f>'Прил.№6'!H258</f>
        <v>439</v>
      </c>
    </row>
    <row r="51" spans="1:7" ht="22.5">
      <c r="A51" s="9" t="s">
        <v>62</v>
      </c>
      <c r="B51" s="39" t="s">
        <v>301</v>
      </c>
      <c r="C51" s="9" t="s">
        <v>106</v>
      </c>
      <c r="D51" s="32" t="s">
        <v>566</v>
      </c>
      <c r="E51" s="105">
        <f>'Прил.№6'!F259</f>
        <v>20</v>
      </c>
      <c r="F51" s="105">
        <f>'Прил.№6'!G259</f>
        <v>20</v>
      </c>
      <c r="G51" s="105">
        <f>'Прил.№6'!H259</f>
        <v>20</v>
      </c>
    </row>
    <row r="52" spans="1:7" ht="12.75">
      <c r="A52" s="9" t="s">
        <v>62</v>
      </c>
      <c r="B52" s="39" t="s">
        <v>301</v>
      </c>
      <c r="C52" s="9" t="s">
        <v>150</v>
      </c>
      <c r="D52" s="31" t="s">
        <v>151</v>
      </c>
      <c r="E52" s="105">
        <f>'Прил.№6'!F260</f>
        <v>1</v>
      </c>
      <c r="F52" s="105">
        <f>'Прил.№6'!G260</f>
        <v>1</v>
      </c>
      <c r="G52" s="105">
        <f>'Прил.№6'!H260</f>
        <v>1</v>
      </c>
    </row>
    <row r="53" spans="1:7" ht="33.75">
      <c r="A53" s="9" t="s">
        <v>62</v>
      </c>
      <c r="B53" s="39" t="s">
        <v>175</v>
      </c>
      <c r="C53" s="6"/>
      <c r="D53" s="32" t="s">
        <v>50</v>
      </c>
      <c r="E53" s="105">
        <f aca="true" t="shared" si="8" ref="E53:G54">E54</f>
        <v>7768</v>
      </c>
      <c r="F53" s="105">
        <f t="shared" si="8"/>
        <v>7078.4</v>
      </c>
      <c r="G53" s="105">
        <f t="shared" si="8"/>
        <v>6658</v>
      </c>
    </row>
    <row r="54" spans="1:7" ht="12.75">
      <c r="A54" s="9" t="s">
        <v>62</v>
      </c>
      <c r="B54" s="39" t="s">
        <v>176</v>
      </c>
      <c r="C54" s="9"/>
      <c r="D54" s="44" t="s">
        <v>183</v>
      </c>
      <c r="E54" s="105">
        <f t="shared" si="8"/>
        <v>7768</v>
      </c>
      <c r="F54" s="105">
        <f t="shared" si="8"/>
        <v>7078.4</v>
      </c>
      <c r="G54" s="105">
        <f t="shared" si="8"/>
        <v>6658</v>
      </c>
    </row>
    <row r="55" spans="1:7" ht="22.5">
      <c r="A55" s="9" t="s">
        <v>62</v>
      </c>
      <c r="B55" s="39" t="s">
        <v>177</v>
      </c>
      <c r="C55" s="9"/>
      <c r="D55" s="32" t="s">
        <v>178</v>
      </c>
      <c r="E55" s="105">
        <f>E56+E61</f>
        <v>7768</v>
      </c>
      <c r="F55" s="105">
        <f>F56+F61</f>
        <v>7078.4</v>
      </c>
      <c r="G55" s="105">
        <f>G56+G61</f>
        <v>6658</v>
      </c>
    </row>
    <row r="56" spans="1:7" ht="12.75">
      <c r="A56" s="9" t="s">
        <v>62</v>
      </c>
      <c r="B56" s="39" t="s">
        <v>179</v>
      </c>
      <c r="C56" s="9"/>
      <c r="D56" s="31" t="s">
        <v>384</v>
      </c>
      <c r="E56" s="105">
        <f>E57</f>
        <v>7458</v>
      </c>
      <c r="F56" s="105">
        <f>F57</f>
        <v>6768.4</v>
      </c>
      <c r="G56" s="105">
        <f>G57</f>
        <v>6348</v>
      </c>
    </row>
    <row r="57" spans="1:7" ht="22.5">
      <c r="A57" s="9" t="s">
        <v>62</v>
      </c>
      <c r="B57" s="39" t="s">
        <v>180</v>
      </c>
      <c r="C57" s="9"/>
      <c r="D57" s="32" t="s">
        <v>535</v>
      </c>
      <c r="E57" s="105">
        <f>E58+E59+E60</f>
        <v>7458</v>
      </c>
      <c r="F57" s="105">
        <f>F58+F59+F60</f>
        <v>6768.4</v>
      </c>
      <c r="G57" s="105">
        <f>G58+G59+G60</f>
        <v>6348</v>
      </c>
    </row>
    <row r="58" spans="1:7" ht="45">
      <c r="A58" s="9" t="s">
        <v>62</v>
      </c>
      <c r="B58" s="39" t="s">
        <v>180</v>
      </c>
      <c r="C58" s="9" t="s">
        <v>104</v>
      </c>
      <c r="D58" s="32" t="s">
        <v>105</v>
      </c>
      <c r="E58" s="105">
        <f>'Прил.№6'!F566</f>
        <v>6804</v>
      </c>
      <c r="F58" s="105">
        <f>'Прил.№6'!G566</f>
        <v>6144</v>
      </c>
      <c r="G58" s="105">
        <f>'Прил.№6'!H566</f>
        <v>5844</v>
      </c>
    </row>
    <row r="59" spans="1:7" ht="22.5">
      <c r="A59" s="9" t="s">
        <v>62</v>
      </c>
      <c r="B59" s="39" t="s">
        <v>180</v>
      </c>
      <c r="C59" s="9" t="s">
        <v>106</v>
      </c>
      <c r="D59" s="32" t="s">
        <v>566</v>
      </c>
      <c r="E59" s="105">
        <f>'Прил.№6'!F567</f>
        <v>652</v>
      </c>
      <c r="F59" s="105">
        <f>'Прил.№6'!G567</f>
        <v>622.4</v>
      </c>
      <c r="G59" s="105">
        <f>'Прил.№6'!H567</f>
        <v>502</v>
      </c>
    </row>
    <row r="60" spans="1:7" ht="13.5" customHeight="1">
      <c r="A60" s="9" t="s">
        <v>62</v>
      </c>
      <c r="B60" s="39" t="s">
        <v>180</v>
      </c>
      <c r="C60" s="9" t="s">
        <v>150</v>
      </c>
      <c r="D60" s="31" t="s">
        <v>151</v>
      </c>
      <c r="E60" s="105">
        <f>'Прил.№6'!F568</f>
        <v>2</v>
      </c>
      <c r="F60" s="105">
        <f>'Прил.№6'!G568</f>
        <v>2</v>
      </c>
      <c r="G60" s="105">
        <f>'Прил.№6'!H568</f>
        <v>2</v>
      </c>
    </row>
    <row r="61" spans="1:7" ht="33" customHeight="1">
      <c r="A61" s="9" t="s">
        <v>62</v>
      </c>
      <c r="B61" s="39" t="s">
        <v>565</v>
      </c>
      <c r="C61" s="9"/>
      <c r="D61" s="32" t="s">
        <v>40</v>
      </c>
      <c r="E61" s="105">
        <f>E62</f>
        <v>310</v>
      </c>
      <c r="F61" s="105">
        <f>F62</f>
        <v>310</v>
      </c>
      <c r="G61" s="105">
        <f>G62</f>
        <v>310</v>
      </c>
    </row>
    <row r="62" spans="1:7" ht="22.5">
      <c r="A62" s="9" t="s">
        <v>62</v>
      </c>
      <c r="B62" s="39" t="s">
        <v>565</v>
      </c>
      <c r="C62" s="9" t="s">
        <v>106</v>
      </c>
      <c r="D62" s="32" t="s">
        <v>566</v>
      </c>
      <c r="E62" s="105">
        <f>'Прил.№6'!F570</f>
        <v>310</v>
      </c>
      <c r="F62" s="105">
        <f>'Прил.№6'!G570</f>
        <v>310</v>
      </c>
      <c r="G62" s="105">
        <f>'Прил.№6'!H570</f>
        <v>310</v>
      </c>
    </row>
    <row r="63" spans="1:7" ht="12.75">
      <c r="A63" s="53" t="s">
        <v>396</v>
      </c>
      <c r="B63" s="37"/>
      <c r="C63" s="16"/>
      <c r="D63" s="30" t="s">
        <v>397</v>
      </c>
      <c r="E63" s="103">
        <f aca="true" t="shared" si="9" ref="E63:G67">E64</f>
        <v>160</v>
      </c>
      <c r="F63" s="103">
        <f t="shared" si="9"/>
        <v>0</v>
      </c>
      <c r="G63" s="103">
        <f t="shared" si="9"/>
        <v>0</v>
      </c>
    </row>
    <row r="64" spans="1:7" ht="12.75">
      <c r="A64" s="17" t="s">
        <v>396</v>
      </c>
      <c r="B64" s="39" t="s">
        <v>382</v>
      </c>
      <c r="C64" s="9"/>
      <c r="D64" s="31" t="s">
        <v>157</v>
      </c>
      <c r="E64" s="105">
        <f t="shared" si="9"/>
        <v>160</v>
      </c>
      <c r="F64" s="105">
        <f t="shared" si="9"/>
        <v>0</v>
      </c>
      <c r="G64" s="105">
        <f t="shared" si="9"/>
        <v>0</v>
      </c>
    </row>
    <row r="65" spans="1:7" ht="22.5">
      <c r="A65" s="17" t="s">
        <v>396</v>
      </c>
      <c r="B65" s="39" t="s">
        <v>398</v>
      </c>
      <c r="C65" s="9"/>
      <c r="D65" s="32" t="s">
        <v>399</v>
      </c>
      <c r="E65" s="105">
        <f t="shared" si="9"/>
        <v>160</v>
      </c>
      <c r="F65" s="105">
        <f t="shared" si="9"/>
        <v>0</v>
      </c>
      <c r="G65" s="105">
        <f t="shared" si="9"/>
        <v>0</v>
      </c>
    </row>
    <row r="66" spans="1:7" ht="12.75">
      <c r="A66" s="17" t="s">
        <v>396</v>
      </c>
      <c r="B66" s="39" t="s">
        <v>400</v>
      </c>
      <c r="C66" s="9"/>
      <c r="D66" s="31" t="s">
        <v>384</v>
      </c>
      <c r="E66" s="105">
        <f t="shared" si="9"/>
        <v>160</v>
      </c>
      <c r="F66" s="105">
        <f t="shared" si="9"/>
        <v>0</v>
      </c>
      <c r="G66" s="105">
        <f t="shared" si="9"/>
        <v>0</v>
      </c>
    </row>
    <row r="67" spans="1:7" ht="22.5">
      <c r="A67" s="17" t="s">
        <v>396</v>
      </c>
      <c r="B67" s="39" t="s">
        <v>524</v>
      </c>
      <c r="C67" s="9"/>
      <c r="D67" s="32" t="s">
        <v>523</v>
      </c>
      <c r="E67" s="105">
        <f>E68</f>
        <v>160</v>
      </c>
      <c r="F67" s="105">
        <f t="shared" si="9"/>
        <v>0</v>
      </c>
      <c r="G67" s="105">
        <f t="shared" si="9"/>
        <v>0</v>
      </c>
    </row>
    <row r="68" spans="1:7" ht="12.75">
      <c r="A68" s="17" t="s">
        <v>396</v>
      </c>
      <c r="B68" s="39" t="s">
        <v>524</v>
      </c>
      <c r="C68" s="9" t="s">
        <v>150</v>
      </c>
      <c r="D68" s="31" t="s">
        <v>151</v>
      </c>
      <c r="E68" s="105">
        <f>'Прил.№6'!F50</f>
        <v>160</v>
      </c>
      <c r="F68" s="105">
        <f>'Прил.№6'!G50</f>
        <v>0</v>
      </c>
      <c r="G68" s="105">
        <f>'Прил.№6'!H50</f>
        <v>0</v>
      </c>
    </row>
    <row r="69" spans="1:7" ht="12.75">
      <c r="A69" s="16" t="s">
        <v>72</v>
      </c>
      <c r="B69" s="37"/>
      <c r="C69" s="16"/>
      <c r="D69" s="30" t="s">
        <v>552</v>
      </c>
      <c r="E69" s="103">
        <f>E73</f>
        <v>200</v>
      </c>
      <c r="F69" s="103">
        <f>F73</f>
        <v>200</v>
      </c>
      <c r="G69" s="103">
        <f>G73</f>
        <v>200</v>
      </c>
    </row>
    <row r="70" spans="1:7" ht="12.75">
      <c r="A70" s="9" t="s">
        <v>72</v>
      </c>
      <c r="B70" s="39" t="s">
        <v>382</v>
      </c>
      <c r="C70" s="56"/>
      <c r="D70" s="31" t="s">
        <v>157</v>
      </c>
      <c r="E70" s="105">
        <f>E71</f>
        <v>200</v>
      </c>
      <c r="F70" s="105">
        <f aca="true" t="shared" si="10" ref="F70:G73">F71</f>
        <v>200</v>
      </c>
      <c r="G70" s="105">
        <f t="shared" si="10"/>
        <v>200</v>
      </c>
    </row>
    <row r="71" spans="1:7" ht="12.75">
      <c r="A71" s="9" t="s">
        <v>72</v>
      </c>
      <c r="B71" s="40" t="s">
        <v>401</v>
      </c>
      <c r="C71" s="56"/>
      <c r="D71" s="32" t="s">
        <v>68</v>
      </c>
      <c r="E71" s="105">
        <f>E72</f>
        <v>200</v>
      </c>
      <c r="F71" s="105">
        <f t="shared" si="10"/>
        <v>200</v>
      </c>
      <c r="G71" s="105">
        <f t="shared" si="10"/>
        <v>200</v>
      </c>
    </row>
    <row r="72" spans="1:7" ht="12.75">
      <c r="A72" s="9" t="s">
        <v>72</v>
      </c>
      <c r="B72" s="39" t="s">
        <v>402</v>
      </c>
      <c r="C72" s="9"/>
      <c r="D72" s="31" t="s">
        <v>384</v>
      </c>
      <c r="E72" s="105">
        <f>E73</f>
        <v>200</v>
      </c>
      <c r="F72" s="105">
        <f t="shared" si="10"/>
        <v>200</v>
      </c>
      <c r="G72" s="105">
        <f t="shared" si="10"/>
        <v>200</v>
      </c>
    </row>
    <row r="73" spans="1:7" ht="12.75">
      <c r="A73" s="9" t="s">
        <v>72</v>
      </c>
      <c r="B73" s="39" t="s">
        <v>126</v>
      </c>
      <c r="C73" s="9"/>
      <c r="D73" s="32" t="s">
        <v>127</v>
      </c>
      <c r="E73" s="105">
        <f>E74</f>
        <v>200</v>
      </c>
      <c r="F73" s="105">
        <f t="shared" si="10"/>
        <v>200</v>
      </c>
      <c r="G73" s="105">
        <f t="shared" si="10"/>
        <v>200</v>
      </c>
    </row>
    <row r="74" spans="1:7" ht="12.75">
      <c r="A74" s="9" t="s">
        <v>72</v>
      </c>
      <c r="B74" s="39" t="s">
        <v>126</v>
      </c>
      <c r="C74" s="9" t="s">
        <v>150</v>
      </c>
      <c r="D74" s="31" t="s">
        <v>151</v>
      </c>
      <c r="E74" s="105">
        <f>'Прил.№6'!F56</f>
        <v>200</v>
      </c>
      <c r="F74" s="105">
        <f>'Прил.№6'!G56</f>
        <v>200</v>
      </c>
      <c r="G74" s="105">
        <f>'Прил.№6'!H56</f>
        <v>200</v>
      </c>
    </row>
    <row r="75" spans="1:7" ht="12.75">
      <c r="A75" s="37" t="s">
        <v>77</v>
      </c>
      <c r="B75" s="37"/>
      <c r="C75" s="16"/>
      <c r="D75" s="12" t="s">
        <v>553</v>
      </c>
      <c r="E75" s="103">
        <f>E76+E104</f>
        <v>7136</v>
      </c>
      <c r="F75" s="103">
        <f>F76+F104</f>
        <v>6702</v>
      </c>
      <c r="G75" s="103">
        <f>G76+G104</f>
        <v>5827.9</v>
      </c>
    </row>
    <row r="76" spans="1:7" ht="22.5">
      <c r="A76" s="37" t="s">
        <v>77</v>
      </c>
      <c r="B76" s="39" t="s">
        <v>385</v>
      </c>
      <c r="C76" s="9"/>
      <c r="D76" s="32" t="s">
        <v>41</v>
      </c>
      <c r="E76" s="106">
        <f>E77+E92</f>
        <v>6916</v>
      </c>
      <c r="F76" s="106">
        <f>F77+F92</f>
        <v>6482</v>
      </c>
      <c r="G76" s="106">
        <f>G77+G92</f>
        <v>5642</v>
      </c>
    </row>
    <row r="77" spans="1:7" ht="33.75">
      <c r="A77" s="17" t="s">
        <v>77</v>
      </c>
      <c r="B77" s="40" t="s">
        <v>403</v>
      </c>
      <c r="C77" s="17"/>
      <c r="D77" s="43" t="s">
        <v>513</v>
      </c>
      <c r="E77" s="106">
        <f>E82+E86+E78</f>
        <v>3250</v>
      </c>
      <c r="F77" s="106">
        <f>F82+F86+F78</f>
        <v>3170</v>
      </c>
      <c r="G77" s="106">
        <f>G82+G86+G78</f>
        <v>2750</v>
      </c>
    </row>
    <row r="78" spans="1:7" ht="22.5">
      <c r="A78" s="17" t="s">
        <v>77</v>
      </c>
      <c r="B78" s="40" t="s">
        <v>806</v>
      </c>
      <c r="C78" s="17"/>
      <c r="D78" s="31" t="s">
        <v>807</v>
      </c>
      <c r="E78" s="106">
        <f>E79</f>
        <v>50</v>
      </c>
      <c r="F78" s="106">
        <f aca="true" t="shared" si="11" ref="F78:G80">F79</f>
        <v>50</v>
      </c>
      <c r="G78" s="106">
        <f t="shared" si="11"/>
        <v>50</v>
      </c>
    </row>
    <row r="79" spans="1:7" ht="12.75">
      <c r="A79" s="17" t="s">
        <v>77</v>
      </c>
      <c r="B79" s="40" t="s">
        <v>808</v>
      </c>
      <c r="C79" s="17"/>
      <c r="D79" s="31" t="s">
        <v>384</v>
      </c>
      <c r="E79" s="106">
        <f>E80</f>
        <v>50</v>
      </c>
      <c r="F79" s="106">
        <f t="shared" si="11"/>
        <v>50</v>
      </c>
      <c r="G79" s="106">
        <f t="shared" si="11"/>
        <v>50</v>
      </c>
    </row>
    <row r="80" spans="1:7" ht="22.5">
      <c r="A80" s="17" t="s">
        <v>77</v>
      </c>
      <c r="B80" s="40" t="s">
        <v>809</v>
      </c>
      <c r="C80" s="17"/>
      <c r="D80" s="31" t="s">
        <v>810</v>
      </c>
      <c r="E80" s="106">
        <f>E81</f>
        <v>50</v>
      </c>
      <c r="F80" s="106">
        <f t="shared" si="11"/>
        <v>50</v>
      </c>
      <c r="G80" s="106">
        <f t="shared" si="11"/>
        <v>50</v>
      </c>
    </row>
    <row r="81" spans="1:7" ht="22.5">
      <c r="A81" s="17" t="s">
        <v>77</v>
      </c>
      <c r="B81" s="40" t="s">
        <v>809</v>
      </c>
      <c r="C81" s="17" t="s">
        <v>106</v>
      </c>
      <c r="D81" s="32" t="s">
        <v>566</v>
      </c>
      <c r="E81" s="106">
        <f>'Прил.№6'!F63</f>
        <v>50</v>
      </c>
      <c r="F81" s="106">
        <f>'Прил.№6'!G63</f>
        <v>50</v>
      </c>
      <c r="G81" s="106">
        <f>'Прил.№6'!H63</f>
        <v>50</v>
      </c>
    </row>
    <row r="82" spans="1:7" s="8" customFormat="1" ht="22.5">
      <c r="A82" s="17" t="s">
        <v>77</v>
      </c>
      <c r="B82" s="40" t="s">
        <v>404</v>
      </c>
      <c r="C82" s="17"/>
      <c r="D82" s="31" t="s">
        <v>493</v>
      </c>
      <c r="E82" s="106">
        <f>E83</f>
        <v>50</v>
      </c>
      <c r="F82" s="106">
        <f aca="true" t="shared" si="12" ref="F82:G84">F83</f>
        <v>50</v>
      </c>
      <c r="G82" s="106">
        <f t="shared" si="12"/>
        <v>50</v>
      </c>
    </row>
    <row r="83" spans="1:7" s="8" customFormat="1" ht="12.75">
      <c r="A83" s="17" t="s">
        <v>77</v>
      </c>
      <c r="B83" s="40" t="s">
        <v>405</v>
      </c>
      <c r="C83" s="17"/>
      <c r="D83" s="31" t="s">
        <v>384</v>
      </c>
      <c r="E83" s="106">
        <f>E84</f>
        <v>50</v>
      </c>
      <c r="F83" s="106">
        <f t="shared" si="12"/>
        <v>50</v>
      </c>
      <c r="G83" s="106">
        <f t="shared" si="12"/>
        <v>50</v>
      </c>
    </row>
    <row r="84" spans="1:7" s="8" customFormat="1" ht="22.5">
      <c r="A84" s="17" t="s">
        <v>77</v>
      </c>
      <c r="B84" s="40" t="s">
        <v>558</v>
      </c>
      <c r="C84" s="17"/>
      <c r="D84" s="31" t="s">
        <v>6</v>
      </c>
      <c r="E84" s="106">
        <f>E85</f>
        <v>50</v>
      </c>
      <c r="F84" s="106">
        <f t="shared" si="12"/>
        <v>50</v>
      </c>
      <c r="G84" s="106">
        <f t="shared" si="12"/>
        <v>50</v>
      </c>
    </row>
    <row r="85" spans="1:7" s="8" customFormat="1" ht="12.75">
      <c r="A85" s="17" t="s">
        <v>77</v>
      </c>
      <c r="B85" s="40" t="s">
        <v>558</v>
      </c>
      <c r="C85" s="9" t="s">
        <v>150</v>
      </c>
      <c r="D85" s="31" t="s">
        <v>151</v>
      </c>
      <c r="E85" s="106">
        <f>'Прил.№6'!F67</f>
        <v>50</v>
      </c>
      <c r="F85" s="106">
        <f>'Прил.№6'!G67</f>
        <v>50</v>
      </c>
      <c r="G85" s="106">
        <f>'Прил.№6'!H67</f>
        <v>50</v>
      </c>
    </row>
    <row r="86" spans="1:7" ht="33.75">
      <c r="A86" s="9" t="s">
        <v>77</v>
      </c>
      <c r="B86" s="39" t="s">
        <v>286</v>
      </c>
      <c r="C86" s="9"/>
      <c r="D86" s="31" t="s">
        <v>380</v>
      </c>
      <c r="E86" s="106">
        <f aca="true" t="shared" si="13" ref="E86:G87">E87</f>
        <v>3150</v>
      </c>
      <c r="F86" s="106">
        <f t="shared" si="13"/>
        <v>3070</v>
      </c>
      <c r="G86" s="106">
        <f t="shared" si="13"/>
        <v>2650</v>
      </c>
    </row>
    <row r="87" spans="1:7" ht="12.75">
      <c r="A87" s="9" t="s">
        <v>77</v>
      </c>
      <c r="B87" s="39" t="s">
        <v>287</v>
      </c>
      <c r="C87" s="9"/>
      <c r="D87" s="31" t="s">
        <v>384</v>
      </c>
      <c r="E87" s="106">
        <f t="shared" si="13"/>
        <v>3150</v>
      </c>
      <c r="F87" s="106">
        <f t="shared" si="13"/>
        <v>3070</v>
      </c>
      <c r="G87" s="106">
        <f t="shared" si="13"/>
        <v>2650</v>
      </c>
    </row>
    <row r="88" spans="1:7" ht="45">
      <c r="A88" s="9" t="s">
        <v>77</v>
      </c>
      <c r="B88" s="39" t="s">
        <v>288</v>
      </c>
      <c r="C88" s="9"/>
      <c r="D88" s="31" t="s">
        <v>289</v>
      </c>
      <c r="E88" s="106">
        <f>E89+E90+E91</f>
        <v>3150</v>
      </c>
      <c r="F88" s="106">
        <f>F89+F90+F91</f>
        <v>3070</v>
      </c>
      <c r="G88" s="106">
        <f>G89+G90+G91</f>
        <v>2650</v>
      </c>
    </row>
    <row r="89" spans="1:7" ht="45">
      <c r="A89" s="9" t="s">
        <v>77</v>
      </c>
      <c r="B89" s="39" t="s">
        <v>288</v>
      </c>
      <c r="C89" s="9" t="s">
        <v>104</v>
      </c>
      <c r="D89" s="32" t="s">
        <v>105</v>
      </c>
      <c r="E89" s="106">
        <f>'Прил.№6'!F217</f>
        <v>870</v>
      </c>
      <c r="F89" s="106">
        <f>'Прил.№6'!G217</f>
        <v>840</v>
      </c>
      <c r="G89" s="106">
        <f>'Прил.№6'!H217</f>
        <v>750</v>
      </c>
    </row>
    <row r="90" spans="1:7" ht="22.5">
      <c r="A90" s="9" t="s">
        <v>77</v>
      </c>
      <c r="B90" s="39" t="s">
        <v>288</v>
      </c>
      <c r="C90" s="9" t="s">
        <v>106</v>
      </c>
      <c r="D90" s="32" t="s">
        <v>566</v>
      </c>
      <c r="E90" s="106">
        <f>'Прил.№6'!F218</f>
        <v>2234</v>
      </c>
      <c r="F90" s="106">
        <f>'Прил.№6'!G218</f>
        <v>2184</v>
      </c>
      <c r="G90" s="106">
        <f>'Прил.№6'!H218</f>
        <v>1854</v>
      </c>
    </row>
    <row r="91" spans="1:7" ht="12.75">
      <c r="A91" s="9" t="s">
        <v>77</v>
      </c>
      <c r="B91" s="39" t="s">
        <v>288</v>
      </c>
      <c r="C91" s="9" t="s">
        <v>150</v>
      </c>
      <c r="D91" s="31" t="s">
        <v>151</v>
      </c>
      <c r="E91" s="106">
        <f>'Прил.№6'!F219</f>
        <v>46</v>
      </c>
      <c r="F91" s="106">
        <f>'Прил.№6'!G219</f>
        <v>46</v>
      </c>
      <c r="G91" s="106">
        <f>'Прил.№6'!H219</f>
        <v>46</v>
      </c>
    </row>
    <row r="92" spans="1:7" ht="12.75">
      <c r="A92" s="9" t="s">
        <v>77</v>
      </c>
      <c r="B92" s="39" t="s">
        <v>386</v>
      </c>
      <c r="C92" s="9"/>
      <c r="D92" s="44" t="s">
        <v>183</v>
      </c>
      <c r="E92" s="106">
        <f>E93+E98</f>
        <v>3666</v>
      </c>
      <c r="F92" s="106">
        <f>F93+F98</f>
        <v>3312</v>
      </c>
      <c r="G92" s="106">
        <f>G93+G98</f>
        <v>2892</v>
      </c>
    </row>
    <row r="93" spans="1:7" ht="45">
      <c r="A93" s="9" t="s">
        <v>77</v>
      </c>
      <c r="B93" s="39" t="s">
        <v>407</v>
      </c>
      <c r="C93" s="9"/>
      <c r="D93" s="44" t="s">
        <v>420</v>
      </c>
      <c r="E93" s="105">
        <f aca="true" t="shared" si="14" ref="E93:G94">E94</f>
        <v>132</v>
      </c>
      <c r="F93" s="105">
        <f t="shared" si="14"/>
        <v>132</v>
      </c>
      <c r="G93" s="105">
        <f t="shared" si="14"/>
        <v>132</v>
      </c>
    </row>
    <row r="94" spans="1:7" ht="22.5">
      <c r="A94" s="9" t="s">
        <v>77</v>
      </c>
      <c r="B94" s="39" t="s">
        <v>421</v>
      </c>
      <c r="C94" s="9"/>
      <c r="D94" s="31" t="s">
        <v>395</v>
      </c>
      <c r="E94" s="105">
        <f t="shared" si="14"/>
        <v>132</v>
      </c>
      <c r="F94" s="105">
        <f t="shared" si="14"/>
        <v>132</v>
      </c>
      <c r="G94" s="105">
        <f t="shared" si="14"/>
        <v>132</v>
      </c>
    </row>
    <row r="95" spans="1:7" ht="45">
      <c r="A95" s="9" t="s">
        <v>77</v>
      </c>
      <c r="B95" s="39" t="s">
        <v>128</v>
      </c>
      <c r="C95" s="19"/>
      <c r="D95" s="31" t="s">
        <v>129</v>
      </c>
      <c r="E95" s="105">
        <f>E96+E97</f>
        <v>132</v>
      </c>
      <c r="F95" s="105">
        <f>F96+F97</f>
        <v>132</v>
      </c>
      <c r="G95" s="105">
        <f>G96+G97</f>
        <v>132</v>
      </c>
    </row>
    <row r="96" spans="1:7" ht="45">
      <c r="A96" s="9" t="s">
        <v>77</v>
      </c>
      <c r="B96" s="39" t="s">
        <v>128</v>
      </c>
      <c r="C96" s="9" t="s">
        <v>104</v>
      </c>
      <c r="D96" s="32" t="s">
        <v>105</v>
      </c>
      <c r="E96" s="105">
        <f>'Прил.№6'!F72</f>
        <v>102</v>
      </c>
      <c r="F96" s="105">
        <f>'Прил.№6'!G72</f>
        <v>102</v>
      </c>
      <c r="G96" s="105">
        <f>'Прил.№6'!H72</f>
        <v>102</v>
      </c>
    </row>
    <row r="97" spans="1:7" ht="22.5">
      <c r="A97" s="9" t="s">
        <v>77</v>
      </c>
      <c r="B97" s="39" t="s">
        <v>128</v>
      </c>
      <c r="C97" s="9" t="s">
        <v>106</v>
      </c>
      <c r="D97" s="32" t="s">
        <v>566</v>
      </c>
      <c r="E97" s="105">
        <f>'Прил.№6'!F73</f>
        <v>30</v>
      </c>
      <c r="F97" s="105">
        <f>'Прил.№6'!G73</f>
        <v>30</v>
      </c>
      <c r="G97" s="105">
        <f>'Прил.№6'!H73</f>
        <v>30</v>
      </c>
    </row>
    <row r="98" spans="1:7" ht="33.75">
      <c r="A98" s="9" t="s">
        <v>77</v>
      </c>
      <c r="B98" s="39" t="s">
        <v>422</v>
      </c>
      <c r="C98" s="9"/>
      <c r="D98" s="32" t="s">
        <v>557</v>
      </c>
      <c r="E98" s="106">
        <f aca="true" t="shared" si="15" ref="E98:G99">E99</f>
        <v>3534</v>
      </c>
      <c r="F98" s="106">
        <f t="shared" si="15"/>
        <v>3180</v>
      </c>
      <c r="G98" s="106">
        <f t="shared" si="15"/>
        <v>2760</v>
      </c>
    </row>
    <row r="99" spans="1:7" ht="12.75">
      <c r="A99" s="9" t="s">
        <v>77</v>
      </c>
      <c r="B99" s="39" t="s">
        <v>285</v>
      </c>
      <c r="C99" s="9"/>
      <c r="D99" s="31" t="s">
        <v>384</v>
      </c>
      <c r="E99" s="106">
        <f t="shared" si="15"/>
        <v>3534</v>
      </c>
      <c r="F99" s="106">
        <f t="shared" si="15"/>
        <v>3180</v>
      </c>
      <c r="G99" s="106">
        <f t="shared" si="15"/>
        <v>2760</v>
      </c>
    </row>
    <row r="100" spans="1:7" ht="22.5">
      <c r="A100" s="9" t="s">
        <v>77</v>
      </c>
      <c r="B100" s="39" t="s">
        <v>555</v>
      </c>
      <c r="C100" s="9"/>
      <c r="D100" s="32" t="s">
        <v>556</v>
      </c>
      <c r="E100" s="106">
        <f>E101+E102+E103</f>
        <v>3534</v>
      </c>
      <c r="F100" s="106">
        <f>F101+F102+F103</f>
        <v>3180</v>
      </c>
      <c r="G100" s="106">
        <f>G101+G102+G103</f>
        <v>2760</v>
      </c>
    </row>
    <row r="101" spans="1:7" ht="45">
      <c r="A101" s="9" t="s">
        <v>77</v>
      </c>
      <c r="B101" s="39" t="s">
        <v>555</v>
      </c>
      <c r="C101" s="9" t="s">
        <v>104</v>
      </c>
      <c r="D101" s="32" t="s">
        <v>105</v>
      </c>
      <c r="E101" s="106">
        <f>'Прил.№6'!F210</f>
        <v>3047.9</v>
      </c>
      <c r="F101" s="106">
        <f>'Прил.№6'!G210</f>
        <v>2693.9</v>
      </c>
      <c r="G101" s="106">
        <f>'Прил.№6'!H210</f>
        <v>2423.9</v>
      </c>
    </row>
    <row r="102" spans="1:7" ht="22.5">
      <c r="A102" s="9" t="s">
        <v>77</v>
      </c>
      <c r="B102" s="39" t="s">
        <v>555</v>
      </c>
      <c r="C102" s="9" t="s">
        <v>106</v>
      </c>
      <c r="D102" s="32" t="s">
        <v>566</v>
      </c>
      <c r="E102" s="106">
        <f>'Прил.№6'!F211</f>
        <v>484.1</v>
      </c>
      <c r="F102" s="106">
        <f>'Прил.№6'!G211</f>
        <v>484.1</v>
      </c>
      <c r="G102" s="106">
        <f>'Прил.№6'!H211</f>
        <v>334.1</v>
      </c>
    </row>
    <row r="103" spans="1:7" ht="12.75">
      <c r="A103" s="9" t="s">
        <v>77</v>
      </c>
      <c r="B103" s="39" t="s">
        <v>555</v>
      </c>
      <c r="C103" s="9" t="s">
        <v>150</v>
      </c>
      <c r="D103" s="31" t="s">
        <v>151</v>
      </c>
      <c r="E103" s="109">
        <f>'Прил.№6'!F212</f>
        <v>2</v>
      </c>
      <c r="F103" s="109">
        <f>'Прил.№6'!G212</f>
        <v>2</v>
      </c>
      <c r="G103" s="109">
        <f>'Прил.№6'!H212</f>
        <v>2</v>
      </c>
    </row>
    <row r="104" spans="1:7" ht="33.75">
      <c r="A104" s="9" t="s">
        <v>77</v>
      </c>
      <c r="B104" s="39" t="s">
        <v>302</v>
      </c>
      <c r="C104" s="9"/>
      <c r="D104" s="32" t="s">
        <v>47</v>
      </c>
      <c r="E104" s="106">
        <f>E105+E124</f>
        <v>220</v>
      </c>
      <c r="F104" s="106">
        <f>F105+F124</f>
        <v>220</v>
      </c>
      <c r="G104" s="106">
        <f>G105+G124</f>
        <v>185.9</v>
      </c>
    </row>
    <row r="105" spans="1:7" ht="12.75">
      <c r="A105" s="9" t="s">
        <v>77</v>
      </c>
      <c r="B105" s="39" t="s">
        <v>303</v>
      </c>
      <c r="C105" s="57"/>
      <c r="D105" s="44" t="s">
        <v>518</v>
      </c>
      <c r="E105" s="106">
        <f>E106+E114</f>
        <v>190</v>
      </c>
      <c r="F105" s="106">
        <f>F106+F114</f>
        <v>190</v>
      </c>
      <c r="G105" s="106">
        <f>G106+G114</f>
        <v>155.9</v>
      </c>
    </row>
    <row r="106" spans="1:7" ht="22.5">
      <c r="A106" s="9" t="s">
        <v>77</v>
      </c>
      <c r="B106" s="39" t="s">
        <v>304</v>
      </c>
      <c r="C106" s="19"/>
      <c r="D106" s="32" t="s">
        <v>191</v>
      </c>
      <c r="E106" s="106">
        <f>E107</f>
        <v>50</v>
      </c>
      <c r="F106" s="106">
        <f>F107</f>
        <v>50</v>
      </c>
      <c r="G106" s="106">
        <f>G107</f>
        <v>40</v>
      </c>
    </row>
    <row r="107" spans="1:7" ht="12.75">
      <c r="A107" s="9" t="s">
        <v>77</v>
      </c>
      <c r="B107" s="39" t="s">
        <v>305</v>
      </c>
      <c r="C107" s="19"/>
      <c r="D107" s="31" t="s">
        <v>384</v>
      </c>
      <c r="E107" s="106">
        <f>E108+E110+E112</f>
        <v>50</v>
      </c>
      <c r="F107" s="106">
        <f>F108+F110+F112</f>
        <v>50</v>
      </c>
      <c r="G107" s="106">
        <f>G108+G110+G112</f>
        <v>40</v>
      </c>
    </row>
    <row r="108" spans="1:7" ht="33.75">
      <c r="A108" s="9" t="s">
        <v>77</v>
      </c>
      <c r="B108" s="39" t="s">
        <v>306</v>
      </c>
      <c r="C108" s="19"/>
      <c r="D108" s="32" t="s">
        <v>192</v>
      </c>
      <c r="E108" s="106">
        <f>E109</f>
        <v>30</v>
      </c>
      <c r="F108" s="106">
        <f>F109</f>
        <v>30</v>
      </c>
      <c r="G108" s="106">
        <f>G109</f>
        <v>20</v>
      </c>
    </row>
    <row r="109" spans="1:7" ht="22.5">
      <c r="A109" s="9" t="s">
        <v>77</v>
      </c>
      <c r="B109" s="39" t="s">
        <v>306</v>
      </c>
      <c r="C109" s="9" t="s">
        <v>106</v>
      </c>
      <c r="D109" s="32" t="s">
        <v>566</v>
      </c>
      <c r="E109" s="106">
        <f>'Прил.№6'!F269</f>
        <v>30</v>
      </c>
      <c r="F109" s="106">
        <f>'Прил.№6'!G269</f>
        <v>30</v>
      </c>
      <c r="G109" s="106">
        <f>'Прил.№6'!H269</f>
        <v>20</v>
      </c>
    </row>
    <row r="110" spans="1:7" ht="33.75">
      <c r="A110" s="9" t="s">
        <v>77</v>
      </c>
      <c r="B110" s="39" t="s">
        <v>307</v>
      </c>
      <c r="C110" s="19"/>
      <c r="D110" s="31" t="s">
        <v>193</v>
      </c>
      <c r="E110" s="106">
        <f>E111</f>
        <v>20</v>
      </c>
      <c r="F110" s="106">
        <f>F111</f>
        <v>20</v>
      </c>
      <c r="G110" s="106">
        <f>G111</f>
        <v>20</v>
      </c>
    </row>
    <row r="111" spans="1:7" ht="21.75" customHeight="1">
      <c r="A111" s="9" t="s">
        <v>77</v>
      </c>
      <c r="B111" s="39" t="s">
        <v>307</v>
      </c>
      <c r="C111" s="9" t="s">
        <v>106</v>
      </c>
      <c r="D111" s="32" t="s">
        <v>566</v>
      </c>
      <c r="E111" s="106">
        <f>'Прил.№6'!F271</f>
        <v>20</v>
      </c>
      <c r="F111" s="106">
        <f>'Прил.№6'!G271</f>
        <v>20</v>
      </c>
      <c r="G111" s="106">
        <f>'Прил.№6'!H271</f>
        <v>20</v>
      </c>
    </row>
    <row r="112" spans="1:7" ht="1.5" customHeight="1" hidden="1">
      <c r="A112" s="9" t="s">
        <v>77</v>
      </c>
      <c r="B112" s="39" t="s">
        <v>363</v>
      </c>
      <c r="C112" s="9"/>
      <c r="D112" s="31" t="s">
        <v>364</v>
      </c>
      <c r="E112" s="106">
        <f>E113</f>
        <v>0</v>
      </c>
      <c r="F112" s="106">
        <f>F113</f>
        <v>0</v>
      </c>
      <c r="G112" s="106">
        <f>G113</f>
        <v>0</v>
      </c>
    </row>
    <row r="113" spans="1:7" ht="22.5" hidden="1">
      <c r="A113" s="9" t="s">
        <v>77</v>
      </c>
      <c r="B113" s="39" t="s">
        <v>363</v>
      </c>
      <c r="C113" s="9" t="s">
        <v>106</v>
      </c>
      <c r="D113" s="32" t="s">
        <v>566</v>
      </c>
      <c r="E113" s="106">
        <f>'Прил.№6'!F273</f>
        <v>0</v>
      </c>
      <c r="F113" s="106">
        <f>'Прил.№6'!G273</f>
        <v>0</v>
      </c>
      <c r="G113" s="106">
        <f>'Прил.№6'!H273</f>
        <v>0</v>
      </c>
    </row>
    <row r="114" spans="1:7" ht="12.75">
      <c r="A114" s="9" t="s">
        <v>77</v>
      </c>
      <c r="B114" s="39" t="s">
        <v>308</v>
      </c>
      <c r="C114" s="19"/>
      <c r="D114" s="31" t="s">
        <v>194</v>
      </c>
      <c r="E114" s="106">
        <f>E115</f>
        <v>140</v>
      </c>
      <c r="F114" s="106">
        <f>F115</f>
        <v>140</v>
      </c>
      <c r="G114" s="106">
        <f>G115</f>
        <v>115.9</v>
      </c>
    </row>
    <row r="115" spans="1:7" ht="12.75">
      <c r="A115" s="9" t="s">
        <v>77</v>
      </c>
      <c r="B115" s="39" t="s">
        <v>309</v>
      </c>
      <c r="C115" s="19"/>
      <c r="D115" s="31" t="s">
        <v>384</v>
      </c>
      <c r="E115" s="106">
        <f>E116+E118+E120+E122</f>
        <v>140</v>
      </c>
      <c r="F115" s="106">
        <f>F116+F118+F120+F122</f>
        <v>140</v>
      </c>
      <c r="G115" s="106">
        <f>G116+G118+G120+G122</f>
        <v>115.9</v>
      </c>
    </row>
    <row r="116" spans="1:7" ht="56.25" hidden="1">
      <c r="A116" s="9" t="s">
        <v>77</v>
      </c>
      <c r="B116" s="39" t="s">
        <v>310</v>
      </c>
      <c r="C116" s="19"/>
      <c r="D116" s="31" t="s">
        <v>195</v>
      </c>
      <c r="E116" s="106">
        <f>E117</f>
        <v>0</v>
      </c>
      <c r="F116" s="106">
        <f>F117</f>
        <v>0</v>
      </c>
      <c r="G116" s="106">
        <f>G117</f>
        <v>0</v>
      </c>
    </row>
    <row r="117" spans="1:7" ht="22.5" hidden="1">
      <c r="A117" s="9" t="s">
        <v>77</v>
      </c>
      <c r="B117" s="39" t="s">
        <v>310</v>
      </c>
      <c r="C117" s="9" t="s">
        <v>106</v>
      </c>
      <c r="D117" s="32" t="s">
        <v>566</v>
      </c>
      <c r="E117" s="106">
        <f>'Прил.№6'!F277</f>
        <v>0</v>
      </c>
      <c r="F117" s="106">
        <f>'Прил.№6'!G277</f>
        <v>0</v>
      </c>
      <c r="G117" s="106">
        <f>'Прил.№6'!H277</f>
        <v>0</v>
      </c>
    </row>
    <row r="118" spans="1:7" ht="33.75">
      <c r="A118" s="9" t="s">
        <v>77</v>
      </c>
      <c r="B118" s="39" t="s">
        <v>764</v>
      </c>
      <c r="C118" s="9"/>
      <c r="D118" s="32" t="s">
        <v>765</v>
      </c>
      <c r="E118" s="106">
        <f>E119</f>
        <v>93</v>
      </c>
      <c r="F118" s="106">
        <f>F119</f>
        <v>93</v>
      </c>
      <c r="G118" s="106">
        <f>G119</f>
        <v>68.9</v>
      </c>
    </row>
    <row r="119" spans="1:7" ht="22.5">
      <c r="A119" s="9" t="s">
        <v>77</v>
      </c>
      <c r="B119" s="39" t="s">
        <v>764</v>
      </c>
      <c r="C119" s="9" t="s">
        <v>106</v>
      </c>
      <c r="D119" s="32" t="s">
        <v>566</v>
      </c>
      <c r="E119" s="106">
        <f>'Прил.№6'!F279</f>
        <v>93</v>
      </c>
      <c r="F119" s="106">
        <f>'Прил.№6'!G279</f>
        <v>93</v>
      </c>
      <c r="G119" s="106">
        <f>'Прил.№6'!H279</f>
        <v>68.9</v>
      </c>
    </row>
    <row r="120" spans="1:7" ht="12.75">
      <c r="A120" s="9" t="s">
        <v>77</v>
      </c>
      <c r="B120" s="39" t="s">
        <v>781</v>
      </c>
      <c r="C120" s="9"/>
      <c r="D120" s="32" t="s">
        <v>766</v>
      </c>
      <c r="E120" s="106">
        <f>E121</f>
        <v>47</v>
      </c>
      <c r="F120" s="106">
        <f>F121</f>
        <v>47</v>
      </c>
      <c r="G120" s="106">
        <f>G121</f>
        <v>47</v>
      </c>
    </row>
    <row r="121" spans="1:7" ht="21" customHeight="1">
      <c r="A121" s="9" t="s">
        <v>77</v>
      </c>
      <c r="B121" s="39" t="s">
        <v>781</v>
      </c>
      <c r="C121" s="9" t="s">
        <v>106</v>
      </c>
      <c r="D121" s="32" t="s">
        <v>566</v>
      </c>
      <c r="E121" s="106">
        <f>'Прил.№6'!F281</f>
        <v>47</v>
      </c>
      <c r="F121" s="106">
        <f>'Прил.№6'!G281</f>
        <v>47</v>
      </c>
      <c r="G121" s="106">
        <f>'Прил.№6'!H281</f>
        <v>47</v>
      </c>
    </row>
    <row r="122" spans="1:7" ht="22.5" hidden="1">
      <c r="A122" s="9" t="s">
        <v>77</v>
      </c>
      <c r="B122" s="39" t="s">
        <v>792</v>
      </c>
      <c r="C122" s="9"/>
      <c r="D122" s="32" t="s">
        <v>791</v>
      </c>
      <c r="E122" s="106">
        <f>E123</f>
        <v>0</v>
      </c>
      <c r="F122" s="106">
        <f>F123</f>
        <v>0</v>
      </c>
      <c r="G122" s="106">
        <f>G123</f>
        <v>0</v>
      </c>
    </row>
    <row r="123" spans="1:7" ht="22.5" hidden="1">
      <c r="A123" s="9" t="s">
        <v>77</v>
      </c>
      <c r="B123" s="39" t="s">
        <v>792</v>
      </c>
      <c r="C123" s="9" t="s">
        <v>106</v>
      </c>
      <c r="D123" s="32" t="s">
        <v>566</v>
      </c>
      <c r="E123" s="106">
        <f>'Прил.№6'!F283</f>
        <v>0</v>
      </c>
      <c r="F123" s="106">
        <f>'Прил.№6'!G283</f>
        <v>0</v>
      </c>
      <c r="G123" s="106">
        <f>'Прил.№6'!H283</f>
        <v>0</v>
      </c>
    </row>
    <row r="124" spans="1:7" ht="12.75">
      <c r="A124" s="9" t="s">
        <v>77</v>
      </c>
      <c r="B124" s="39" t="s">
        <v>311</v>
      </c>
      <c r="C124" s="29"/>
      <c r="D124" s="44" t="s">
        <v>196</v>
      </c>
      <c r="E124" s="105">
        <f aca="true" t="shared" si="16" ref="E124:G125">E125</f>
        <v>30</v>
      </c>
      <c r="F124" s="105">
        <f t="shared" si="16"/>
        <v>30</v>
      </c>
      <c r="G124" s="105">
        <f t="shared" si="16"/>
        <v>30</v>
      </c>
    </row>
    <row r="125" spans="1:7" ht="33.75">
      <c r="A125" s="9" t="s">
        <v>77</v>
      </c>
      <c r="B125" s="39" t="s">
        <v>312</v>
      </c>
      <c r="C125" s="19"/>
      <c r="D125" s="32" t="s">
        <v>197</v>
      </c>
      <c r="E125" s="105">
        <f t="shared" si="16"/>
        <v>30</v>
      </c>
      <c r="F125" s="105">
        <f t="shared" si="16"/>
        <v>30</v>
      </c>
      <c r="G125" s="105">
        <f t="shared" si="16"/>
        <v>30</v>
      </c>
    </row>
    <row r="126" spans="1:7" ht="12.75">
      <c r="A126" s="9" t="s">
        <v>77</v>
      </c>
      <c r="B126" s="39" t="s">
        <v>313</v>
      </c>
      <c r="C126" s="19"/>
      <c r="D126" s="31" t="s">
        <v>384</v>
      </c>
      <c r="E126" s="105">
        <f>E127+E129</f>
        <v>30</v>
      </c>
      <c r="F126" s="105">
        <f>F127+F129</f>
        <v>30</v>
      </c>
      <c r="G126" s="105">
        <f>G127+G129</f>
        <v>30</v>
      </c>
    </row>
    <row r="127" spans="1:7" ht="22.5">
      <c r="A127" s="9" t="s">
        <v>77</v>
      </c>
      <c r="B127" s="39" t="s">
        <v>314</v>
      </c>
      <c r="C127" s="19"/>
      <c r="D127" s="32" t="s">
        <v>253</v>
      </c>
      <c r="E127" s="105">
        <f>E128</f>
        <v>20</v>
      </c>
      <c r="F127" s="105">
        <f>F128</f>
        <v>20</v>
      </c>
      <c r="G127" s="105">
        <f>G128</f>
        <v>20</v>
      </c>
    </row>
    <row r="128" spans="1:7" ht="22.5">
      <c r="A128" s="9" t="s">
        <v>77</v>
      </c>
      <c r="B128" s="39" t="s">
        <v>314</v>
      </c>
      <c r="C128" s="9" t="s">
        <v>106</v>
      </c>
      <c r="D128" s="32" t="s">
        <v>566</v>
      </c>
      <c r="E128" s="105">
        <f>'Прил.№6'!F288</f>
        <v>20</v>
      </c>
      <c r="F128" s="105">
        <f>'Прил.№6'!G288</f>
        <v>20</v>
      </c>
      <c r="G128" s="105">
        <f>'Прил.№6'!H288</f>
        <v>20</v>
      </c>
    </row>
    <row r="129" spans="1:7" ht="33.75">
      <c r="A129" s="9" t="s">
        <v>77</v>
      </c>
      <c r="B129" s="39" t="s">
        <v>315</v>
      </c>
      <c r="C129" s="19"/>
      <c r="D129" s="32" t="s">
        <v>527</v>
      </c>
      <c r="E129" s="105">
        <f>E130</f>
        <v>10</v>
      </c>
      <c r="F129" s="105">
        <f>F130</f>
        <v>10</v>
      </c>
      <c r="G129" s="105">
        <f>G130</f>
        <v>10</v>
      </c>
    </row>
    <row r="130" spans="1:7" ht="22.5">
      <c r="A130" s="9" t="s">
        <v>77</v>
      </c>
      <c r="B130" s="39" t="s">
        <v>315</v>
      </c>
      <c r="C130" s="9" t="s">
        <v>106</v>
      </c>
      <c r="D130" s="32" t="s">
        <v>566</v>
      </c>
      <c r="E130" s="105">
        <f>'Прил.№6'!F290</f>
        <v>10</v>
      </c>
      <c r="F130" s="105">
        <f>'Прил.№6'!G290</f>
        <v>10</v>
      </c>
      <c r="G130" s="105">
        <f>'Прил.№6'!H290</f>
        <v>10</v>
      </c>
    </row>
    <row r="131" spans="1:7" ht="12.75">
      <c r="A131" s="37" t="s">
        <v>546</v>
      </c>
      <c r="B131" s="37"/>
      <c r="C131" s="16"/>
      <c r="D131" s="12" t="s">
        <v>554</v>
      </c>
      <c r="E131" s="103">
        <f>E132+E139</f>
        <v>2359.9</v>
      </c>
      <c r="F131" s="103">
        <f>F132+F139</f>
        <v>2380.4</v>
      </c>
      <c r="G131" s="103">
        <f>G132+G139</f>
        <v>2197.7000000000003</v>
      </c>
    </row>
    <row r="132" spans="1:7" s="5" customFormat="1" ht="12.75">
      <c r="A132" s="37" t="s">
        <v>101</v>
      </c>
      <c r="B132" s="37"/>
      <c r="C132" s="16"/>
      <c r="D132" s="61" t="s">
        <v>102</v>
      </c>
      <c r="E132" s="103">
        <f aca="true" t="shared" si="17" ref="E132:G137">E133</f>
        <v>469.5</v>
      </c>
      <c r="F132" s="103">
        <f t="shared" si="17"/>
        <v>490</v>
      </c>
      <c r="G132" s="103">
        <f t="shared" si="17"/>
        <v>507.3</v>
      </c>
    </row>
    <row r="133" spans="1:7" ht="22.5">
      <c r="A133" s="9" t="s">
        <v>101</v>
      </c>
      <c r="B133" s="39" t="s">
        <v>385</v>
      </c>
      <c r="C133" s="9"/>
      <c r="D133" s="32" t="s">
        <v>41</v>
      </c>
      <c r="E133" s="105">
        <f t="shared" si="17"/>
        <v>469.5</v>
      </c>
      <c r="F133" s="105">
        <f t="shared" si="17"/>
        <v>490</v>
      </c>
      <c r="G133" s="105">
        <f t="shared" si="17"/>
        <v>507.3</v>
      </c>
    </row>
    <row r="134" spans="1:7" ht="12.75">
      <c r="A134" s="9" t="s">
        <v>101</v>
      </c>
      <c r="B134" s="39" t="s">
        <v>386</v>
      </c>
      <c r="C134" s="9"/>
      <c r="D134" s="44" t="s">
        <v>183</v>
      </c>
      <c r="E134" s="105">
        <f t="shared" si="17"/>
        <v>469.5</v>
      </c>
      <c r="F134" s="105">
        <f t="shared" si="17"/>
        <v>490</v>
      </c>
      <c r="G134" s="105">
        <f t="shared" si="17"/>
        <v>507.3</v>
      </c>
    </row>
    <row r="135" spans="1:7" ht="22.5">
      <c r="A135" s="9" t="s">
        <v>101</v>
      </c>
      <c r="B135" s="39" t="s">
        <v>390</v>
      </c>
      <c r="C135" s="9"/>
      <c r="D135" s="43" t="s">
        <v>330</v>
      </c>
      <c r="E135" s="105">
        <f t="shared" si="17"/>
        <v>469.5</v>
      </c>
      <c r="F135" s="105">
        <f t="shared" si="17"/>
        <v>490</v>
      </c>
      <c r="G135" s="105">
        <f t="shared" si="17"/>
        <v>507.3</v>
      </c>
    </row>
    <row r="136" spans="1:7" ht="33.75">
      <c r="A136" s="9" t="s">
        <v>101</v>
      </c>
      <c r="B136" s="39" t="s">
        <v>130</v>
      </c>
      <c r="C136" s="9"/>
      <c r="D136" s="31" t="s">
        <v>423</v>
      </c>
      <c r="E136" s="105">
        <f t="shared" si="17"/>
        <v>469.5</v>
      </c>
      <c r="F136" s="105">
        <f t="shared" si="17"/>
        <v>490</v>
      </c>
      <c r="G136" s="105">
        <f t="shared" si="17"/>
        <v>507.3</v>
      </c>
    </row>
    <row r="137" spans="1:7" ht="78.75">
      <c r="A137" s="9" t="s">
        <v>101</v>
      </c>
      <c r="B137" s="39" t="s">
        <v>131</v>
      </c>
      <c r="C137" s="9"/>
      <c r="D137" s="31" t="s">
        <v>132</v>
      </c>
      <c r="E137" s="105">
        <f>E138</f>
        <v>469.5</v>
      </c>
      <c r="F137" s="105">
        <f t="shared" si="17"/>
        <v>490</v>
      </c>
      <c r="G137" s="105">
        <f t="shared" si="17"/>
        <v>507.3</v>
      </c>
    </row>
    <row r="138" spans="1:7" ht="45">
      <c r="A138" s="9" t="s">
        <v>101</v>
      </c>
      <c r="B138" s="39" t="s">
        <v>131</v>
      </c>
      <c r="C138" s="9" t="s">
        <v>104</v>
      </c>
      <c r="D138" s="32" t="s">
        <v>105</v>
      </c>
      <c r="E138" s="105">
        <f>'Прил.№6'!F81</f>
        <v>469.5</v>
      </c>
      <c r="F138" s="105">
        <f>'Прил.№6'!G81</f>
        <v>490</v>
      </c>
      <c r="G138" s="105">
        <f>'Прил.№6'!H81</f>
        <v>507.3</v>
      </c>
    </row>
    <row r="139" spans="1:7" s="5" customFormat="1" ht="22.5">
      <c r="A139" s="37" t="s">
        <v>547</v>
      </c>
      <c r="B139" s="37"/>
      <c r="C139" s="16"/>
      <c r="D139" s="30" t="s">
        <v>78</v>
      </c>
      <c r="E139" s="103">
        <f>E140</f>
        <v>1890.4</v>
      </c>
      <c r="F139" s="103">
        <f>F140</f>
        <v>1890.4</v>
      </c>
      <c r="G139" s="103">
        <f>G140</f>
        <v>1690.4</v>
      </c>
    </row>
    <row r="140" spans="1:7" s="5" customFormat="1" ht="22.5">
      <c r="A140" s="9" t="s">
        <v>547</v>
      </c>
      <c r="B140" s="39" t="s">
        <v>424</v>
      </c>
      <c r="C140" s="9"/>
      <c r="D140" s="32" t="s">
        <v>786</v>
      </c>
      <c r="E140" s="105">
        <f>E141+E155+E146+E166</f>
        <v>1890.4</v>
      </c>
      <c r="F140" s="105">
        <f>F141+F155+F146+F166</f>
        <v>1890.4</v>
      </c>
      <c r="G140" s="105">
        <f>G141+G155+G146+G166</f>
        <v>1690.4</v>
      </c>
    </row>
    <row r="141" spans="1:7" s="5" customFormat="1" ht="22.5">
      <c r="A141" s="9" t="s">
        <v>547</v>
      </c>
      <c r="B141" s="39" t="s">
        <v>425</v>
      </c>
      <c r="C141" s="9"/>
      <c r="D141" s="44" t="s">
        <v>530</v>
      </c>
      <c r="E141" s="105">
        <f>E142</f>
        <v>25</v>
      </c>
      <c r="F141" s="105">
        <f aca="true" t="shared" si="18" ref="F141:G144">F142</f>
        <v>25</v>
      </c>
      <c r="G141" s="105">
        <f t="shared" si="18"/>
        <v>25</v>
      </c>
    </row>
    <row r="142" spans="1:7" s="5" customFormat="1" ht="45">
      <c r="A142" s="9" t="s">
        <v>547</v>
      </c>
      <c r="B142" s="39" t="s">
        <v>426</v>
      </c>
      <c r="C142" s="17"/>
      <c r="D142" s="32" t="s">
        <v>254</v>
      </c>
      <c r="E142" s="105">
        <f>E143</f>
        <v>25</v>
      </c>
      <c r="F142" s="105">
        <f t="shared" si="18"/>
        <v>25</v>
      </c>
      <c r="G142" s="105">
        <f t="shared" si="18"/>
        <v>25</v>
      </c>
    </row>
    <row r="143" spans="1:7" s="5" customFormat="1" ht="12.75">
      <c r="A143" s="9" t="s">
        <v>547</v>
      </c>
      <c r="B143" s="39" t="s">
        <v>427</v>
      </c>
      <c r="C143" s="17"/>
      <c r="D143" s="31" t="s">
        <v>384</v>
      </c>
      <c r="E143" s="105">
        <f>E144</f>
        <v>25</v>
      </c>
      <c r="F143" s="105">
        <f t="shared" si="18"/>
        <v>25</v>
      </c>
      <c r="G143" s="105">
        <f t="shared" si="18"/>
        <v>25</v>
      </c>
    </row>
    <row r="144" spans="1:7" s="5" customFormat="1" ht="33.75">
      <c r="A144" s="9" t="s">
        <v>547</v>
      </c>
      <c r="B144" s="39" t="s">
        <v>428</v>
      </c>
      <c r="C144" s="17"/>
      <c r="D144" s="32" t="s">
        <v>255</v>
      </c>
      <c r="E144" s="105">
        <f>E145</f>
        <v>25</v>
      </c>
      <c r="F144" s="105">
        <f t="shared" si="18"/>
        <v>25</v>
      </c>
      <c r="G144" s="105">
        <f t="shared" si="18"/>
        <v>25</v>
      </c>
    </row>
    <row r="145" spans="1:7" s="5" customFormat="1" ht="22.5">
      <c r="A145" s="9" t="s">
        <v>547</v>
      </c>
      <c r="B145" s="39" t="s">
        <v>428</v>
      </c>
      <c r="C145" s="9" t="s">
        <v>106</v>
      </c>
      <c r="D145" s="32" t="s">
        <v>566</v>
      </c>
      <c r="E145" s="105">
        <f>'Прил.№6'!F88</f>
        <v>25</v>
      </c>
      <c r="F145" s="105">
        <f>'Прил.№6'!G88</f>
        <v>25</v>
      </c>
      <c r="G145" s="105">
        <f>'Прил.№6'!H88</f>
        <v>25</v>
      </c>
    </row>
    <row r="146" spans="1:7" s="5" customFormat="1" ht="22.5">
      <c r="A146" s="9" t="s">
        <v>547</v>
      </c>
      <c r="B146" s="39" t="s">
        <v>293</v>
      </c>
      <c r="C146" s="17"/>
      <c r="D146" s="31" t="s">
        <v>260</v>
      </c>
      <c r="E146" s="105">
        <f>E147</f>
        <v>1810.4</v>
      </c>
      <c r="F146" s="105">
        <f>F147</f>
        <v>1810.4</v>
      </c>
      <c r="G146" s="105">
        <f>G147</f>
        <v>1610.4</v>
      </c>
    </row>
    <row r="147" spans="1:7" s="5" customFormat="1" ht="12.75">
      <c r="A147" s="9" t="s">
        <v>547</v>
      </c>
      <c r="B147" s="39" t="s">
        <v>294</v>
      </c>
      <c r="C147" s="9"/>
      <c r="D147" s="31" t="s">
        <v>384</v>
      </c>
      <c r="E147" s="105">
        <f>E148+E151</f>
        <v>1810.4</v>
      </c>
      <c r="F147" s="105">
        <f>F148+F151</f>
        <v>1810.4</v>
      </c>
      <c r="G147" s="105">
        <f>G148+G151</f>
        <v>1610.4</v>
      </c>
    </row>
    <row r="148" spans="1:7" s="5" customFormat="1" ht="12.75">
      <c r="A148" s="17" t="s">
        <v>547</v>
      </c>
      <c r="B148" s="39" t="s">
        <v>295</v>
      </c>
      <c r="C148" s="9"/>
      <c r="D148" s="31" t="s">
        <v>296</v>
      </c>
      <c r="E148" s="105">
        <f>E149+E150</f>
        <v>1810.4</v>
      </c>
      <c r="F148" s="105">
        <f>F149+F150</f>
        <v>1810.4</v>
      </c>
      <c r="G148" s="105">
        <f>G149+G150</f>
        <v>1610.4</v>
      </c>
    </row>
    <row r="149" spans="1:7" s="5" customFormat="1" ht="45">
      <c r="A149" s="17" t="s">
        <v>547</v>
      </c>
      <c r="B149" s="39" t="s">
        <v>295</v>
      </c>
      <c r="C149" s="9" t="s">
        <v>104</v>
      </c>
      <c r="D149" s="32" t="s">
        <v>105</v>
      </c>
      <c r="E149" s="105">
        <f>'Прил.№6'!F225</f>
        <v>1576</v>
      </c>
      <c r="F149" s="105">
        <f>'Прил.№6'!G225</f>
        <v>1576</v>
      </c>
      <c r="G149" s="105">
        <f>'Прил.№6'!H225</f>
        <v>1376</v>
      </c>
    </row>
    <row r="150" spans="1:7" s="5" customFormat="1" ht="22.5">
      <c r="A150" s="17" t="s">
        <v>547</v>
      </c>
      <c r="B150" s="39" t="s">
        <v>295</v>
      </c>
      <c r="C150" s="9" t="s">
        <v>106</v>
      </c>
      <c r="D150" s="32" t="s">
        <v>566</v>
      </c>
      <c r="E150" s="105">
        <f>'Прил.№6'!F226</f>
        <v>234.4</v>
      </c>
      <c r="F150" s="105">
        <f>'Прил.№6'!G226</f>
        <v>234.4</v>
      </c>
      <c r="G150" s="105">
        <f>'Прил.№6'!H226</f>
        <v>234.4</v>
      </c>
    </row>
    <row r="151" spans="1:7" s="5" customFormat="1" ht="0.75" customHeight="1">
      <c r="A151" s="17" t="s">
        <v>547</v>
      </c>
      <c r="B151" s="39" t="s">
        <v>297</v>
      </c>
      <c r="C151" s="9"/>
      <c r="D151" s="31" t="s">
        <v>298</v>
      </c>
      <c r="E151" s="105">
        <f>E152</f>
        <v>0</v>
      </c>
      <c r="F151" s="105">
        <f>F152</f>
        <v>0</v>
      </c>
      <c r="G151" s="105">
        <f>G152</f>
        <v>0</v>
      </c>
    </row>
    <row r="152" spans="1:7" s="5" customFormat="1" ht="22.5" hidden="1">
      <c r="A152" s="17" t="s">
        <v>547</v>
      </c>
      <c r="B152" s="39" t="s">
        <v>299</v>
      </c>
      <c r="C152" s="9"/>
      <c r="D152" s="31" t="s">
        <v>292</v>
      </c>
      <c r="E152" s="105">
        <f>E153+E154</f>
        <v>0</v>
      </c>
      <c r="F152" s="105">
        <f>F153+F154</f>
        <v>0</v>
      </c>
      <c r="G152" s="105">
        <f>G153+G154</f>
        <v>0</v>
      </c>
    </row>
    <row r="153" spans="1:7" s="5" customFormat="1" ht="45" hidden="1">
      <c r="A153" s="17" t="s">
        <v>547</v>
      </c>
      <c r="B153" s="39" t="s">
        <v>299</v>
      </c>
      <c r="C153" s="9" t="s">
        <v>104</v>
      </c>
      <c r="D153" s="32" t="s">
        <v>105</v>
      </c>
      <c r="E153" s="105">
        <f>'Прил.№6'!F229</f>
        <v>0</v>
      </c>
      <c r="F153" s="105">
        <f>'Прил.№6'!G229</f>
        <v>0</v>
      </c>
      <c r="G153" s="105">
        <f>'Прил.№6'!H229</f>
        <v>0</v>
      </c>
    </row>
    <row r="154" spans="1:7" s="5" customFormat="1" ht="22.5" hidden="1">
      <c r="A154" s="17" t="s">
        <v>547</v>
      </c>
      <c r="B154" s="39" t="s">
        <v>299</v>
      </c>
      <c r="C154" s="9" t="s">
        <v>106</v>
      </c>
      <c r="D154" s="32" t="s">
        <v>107</v>
      </c>
      <c r="E154" s="105">
        <f>'Прил.№6'!F230</f>
        <v>0</v>
      </c>
      <c r="F154" s="105">
        <f>'Прил.№6'!G230</f>
        <v>0</v>
      </c>
      <c r="G154" s="105">
        <f>'Прил.№6'!H230</f>
        <v>0</v>
      </c>
    </row>
    <row r="155" spans="1:7" s="5" customFormat="1" ht="22.5">
      <c r="A155" s="9" t="s">
        <v>547</v>
      </c>
      <c r="B155" s="39" t="s">
        <v>429</v>
      </c>
      <c r="C155" s="17"/>
      <c r="D155" s="44" t="s">
        <v>531</v>
      </c>
      <c r="E155" s="105">
        <f>E156+E162</f>
        <v>5</v>
      </c>
      <c r="F155" s="105">
        <f>F156+F162</f>
        <v>5</v>
      </c>
      <c r="G155" s="105">
        <f>G156+G162</f>
        <v>5</v>
      </c>
    </row>
    <row r="156" spans="1:7" s="5" customFormat="1" ht="33.75">
      <c r="A156" s="9" t="s">
        <v>547</v>
      </c>
      <c r="B156" s="39" t="s">
        <v>430</v>
      </c>
      <c r="C156" s="17"/>
      <c r="D156" s="32" t="s">
        <v>256</v>
      </c>
      <c r="E156" s="105">
        <f>E157</f>
        <v>5</v>
      </c>
      <c r="F156" s="105">
        <f>F157</f>
        <v>5</v>
      </c>
      <c r="G156" s="105">
        <f>G157</f>
        <v>5</v>
      </c>
    </row>
    <row r="157" spans="1:7" s="5" customFormat="1" ht="12.75">
      <c r="A157" s="9" t="s">
        <v>547</v>
      </c>
      <c r="B157" s="39" t="s">
        <v>431</v>
      </c>
      <c r="C157" s="17"/>
      <c r="D157" s="31" t="s">
        <v>384</v>
      </c>
      <c r="E157" s="105">
        <f>E158+E160</f>
        <v>5</v>
      </c>
      <c r="F157" s="105">
        <f>F158+F160</f>
        <v>5</v>
      </c>
      <c r="G157" s="105">
        <f>G158+G160</f>
        <v>5</v>
      </c>
    </row>
    <row r="158" spans="1:7" s="5" customFormat="1" ht="0.75" customHeight="1">
      <c r="A158" s="9" t="s">
        <v>547</v>
      </c>
      <c r="B158" s="39" t="s">
        <v>342</v>
      </c>
      <c r="C158" s="17"/>
      <c r="D158" s="31" t="s">
        <v>343</v>
      </c>
      <c r="E158" s="105">
        <f>E159</f>
        <v>0</v>
      </c>
      <c r="F158" s="105">
        <f>F159</f>
        <v>0</v>
      </c>
      <c r="G158" s="105">
        <f>G159</f>
        <v>0</v>
      </c>
    </row>
    <row r="159" spans="1:7" s="5" customFormat="1" ht="22.5" hidden="1">
      <c r="A159" s="9" t="s">
        <v>547</v>
      </c>
      <c r="B159" s="39" t="s">
        <v>342</v>
      </c>
      <c r="C159" s="9" t="s">
        <v>106</v>
      </c>
      <c r="D159" s="32" t="s">
        <v>566</v>
      </c>
      <c r="E159" s="105">
        <f>'Прил.№6'!F94</f>
        <v>0</v>
      </c>
      <c r="F159" s="105">
        <f>'Прил.№6'!G94</f>
        <v>0</v>
      </c>
      <c r="G159" s="105">
        <f>'Прил.№6'!H94</f>
        <v>0</v>
      </c>
    </row>
    <row r="160" spans="1:7" s="5" customFormat="1" ht="12.75">
      <c r="A160" s="9" t="s">
        <v>547</v>
      </c>
      <c r="B160" s="39" t="s">
        <v>432</v>
      </c>
      <c r="C160" s="9"/>
      <c r="D160" s="32" t="s">
        <v>257</v>
      </c>
      <c r="E160" s="105">
        <f>E161</f>
        <v>5</v>
      </c>
      <c r="F160" s="105">
        <f>F161</f>
        <v>5</v>
      </c>
      <c r="G160" s="105">
        <f>G161</f>
        <v>5</v>
      </c>
    </row>
    <row r="161" spans="1:7" s="5" customFormat="1" ht="21.75" customHeight="1">
      <c r="A161" s="9" t="s">
        <v>547</v>
      </c>
      <c r="B161" s="39" t="s">
        <v>432</v>
      </c>
      <c r="C161" s="9" t="s">
        <v>106</v>
      </c>
      <c r="D161" s="32" t="s">
        <v>566</v>
      </c>
      <c r="E161" s="105">
        <f>'Прил.№6'!F96</f>
        <v>5</v>
      </c>
      <c r="F161" s="105">
        <f>'Прил.№6'!G96</f>
        <v>5</v>
      </c>
      <c r="G161" s="105">
        <f>'Прил.№6'!H96</f>
        <v>5</v>
      </c>
    </row>
    <row r="162" spans="1:7" s="5" customFormat="1" ht="22.5" hidden="1">
      <c r="A162" s="9" t="s">
        <v>547</v>
      </c>
      <c r="B162" s="39" t="s">
        <v>345</v>
      </c>
      <c r="C162" s="9"/>
      <c r="D162" s="32" t="s">
        <v>346</v>
      </c>
      <c r="E162" s="105">
        <f>E163</f>
        <v>0</v>
      </c>
      <c r="F162" s="105">
        <f aca="true" t="shared" si="19" ref="F162:G164">F163</f>
        <v>0</v>
      </c>
      <c r="G162" s="105">
        <f t="shared" si="19"/>
        <v>0</v>
      </c>
    </row>
    <row r="163" spans="1:7" s="5" customFormat="1" ht="12.75" hidden="1">
      <c r="A163" s="9" t="s">
        <v>547</v>
      </c>
      <c r="B163" s="39" t="s">
        <v>347</v>
      </c>
      <c r="C163" s="9"/>
      <c r="D163" s="31" t="s">
        <v>384</v>
      </c>
      <c r="E163" s="105">
        <f>E164</f>
        <v>0</v>
      </c>
      <c r="F163" s="105">
        <f t="shared" si="19"/>
        <v>0</v>
      </c>
      <c r="G163" s="105">
        <f t="shared" si="19"/>
        <v>0</v>
      </c>
    </row>
    <row r="164" spans="1:7" s="5" customFormat="1" ht="45" hidden="1">
      <c r="A164" s="9" t="s">
        <v>547</v>
      </c>
      <c r="B164" s="39" t="s">
        <v>348</v>
      </c>
      <c r="C164" s="9"/>
      <c r="D164" s="32" t="s">
        <v>350</v>
      </c>
      <c r="E164" s="105">
        <f>E165</f>
        <v>0</v>
      </c>
      <c r="F164" s="105">
        <f t="shared" si="19"/>
        <v>0</v>
      </c>
      <c r="G164" s="105">
        <f t="shared" si="19"/>
        <v>0</v>
      </c>
    </row>
    <row r="165" spans="1:7" s="5" customFormat="1" ht="22.5" hidden="1">
      <c r="A165" s="9" t="s">
        <v>547</v>
      </c>
      <c r="B165" s="39" t="s">
        <v>348</v>
      </c>
      <c r="C165" s="9" t="s">
        <v>106</v>
      </c>
      <c r="D165" s="32" t="s">
        <v>566</v>
      </c>
      <c r="E165" s="105">
        <f>'Прил.№6'!F101</f>
        <v>0</v>
      </c>
      <c r="F165" s="105">
        <f>'Прил.№6'!G101</f>
        <v>0</v>
      </c>
      <c r="G165" s="105">
        <f>'Прил.№6'!H101</f>
        <v>0</v>
      </c>
    </row>
    <row r="166" spans="1:7" s="5" customFormat="1" ht="33.75">
      <c r="A166" s="9" t="s">
        <v>547</v>
      </c>
      <c r="B166" s="39" t="s">
        <v>433</v>
      </c>
      <c r="C166" s="9"/>
      <c r="D166" s="32" t="s">
        <v>532</v>
      </c>
      <c r="E166" s="105">
        <f>E167</f>
        <v>50</v>
      </c>
      <c r="F166" s="105">
        <f>F167</f>
        <v>50</v>
      </c>
      <c r="G166" s="105">
        <f>G167</f>
        <v>50</v>
      </c>
    </row>
    <row r="167" spans="1:7" s="5" customFormat="1" ht="22.5">
      <c r="A167" s="17" t="s">
        <v>547</v>
      </c>
      <c r="B167" s="39" t="s">
        <v>434</v>
      </c>
      <c r="C167" s="9"/>
      <c r="D167" s="32" t="s">
        <v>258</v>
      </c>
      <c r="E167" s="105">
        <f>E169</f>
        <v>50</v>
      </c>
      <c r="F167" s="105">
        <f>F169</f>
        <v>50</v>
      </c>
      <c r="G167" s="105">
        <f>G169</f>
        <v>50</v>
      </c>
    </row>
    <row r="168" spans="1:7" s="5" customFormat="1" ht="12.75">
      <c r="A168" s="17" t="s">
        <v>547</v>
      </c>
      <c r="B168" s="39" t="s">
        <v>435</v>
      </c>
      <c r="C168" s="9"/>
      <c r="D168" s="31" t="s">
        <v>384</v>
      </c>
      <c r="E168" s="105">
        <f aca="true" t="shared" si="20" ref="E168:G169">E169</f>
        <v>50</v>
      </c>
      <c r="F168" s="105">
        <f t="shared" si="20"/>
        <v>50</v>
      </c>
      <c r="G168" s="105">
        <f t="shared" si="20"/>
        <v>50</v>
      </c>
    </row>
    <row r="169" spans="1:7" s="5" customFormat="1" ht="22.5">
      <c r="A169" s="17" t="s">
        <v>547</v>
      </c>
      <c r="B169" s="39" t="s">
        <v>436</v>
      </c>
      <c r="C169" s="9"/>
      <c r="D169" s="32" t="s">
        <v>259</v>
      </c>
      <c r="E169" s="105">
        <f t="shared" si="20"/>
        <v>50</v>
      </c>
      <c r="F169" s="105">
        <f t="shared" si="20"/>
        <v>50</v>
      </c>
      <c r="G169" s="105">
        <f t="shared" si="20"/>
        <v>50</v>
      </c>
    </row>
    <row r="170" spans="1:7" s="5" customFormat="1" ht="22.5">
      <c r="A170" s="17" t="s">
        <v>547</v>
      </c>
      <c r="B170" s="39" t="s">
        <v>436</v>
      </c>
      <c r="C170" s="9" t="s">
        <v>106</v>
      </c>
      <c r="D170" s="32" t="s">
        <v>566</v>
      </c>
      <c r="E170" s="105">
        <f>'Прил.№6'!F106</f>
        <v>50</v>
      </c>
      <c r="F170" s="105">
        <f>'Прил.№6'!G106</f>
        <v>50</v>
      </c>
      <c r="G170" s="105">
        <f>'Прил.№6'!H106</f>
        <v>50</v>
      </c>
    </row>
    <row r="171" spans="1:7" ht="12.75">
      <c r="A171" s="37" t="s">
        <v>548</v>
      </c>
      <c r="B171" s="37"/>
      <c r="C171" s="16"/>
      <c r="D171" s="55" t="s">
        <v>7</v>
      </c>
      <c r="E171" s="103">
        <f>E179+E186+E198+E210+E172</f>
        <v>21330.899999999998</v>
      </c>
      <c r="F171" s="103">
        <f>F179+F186+F198+F210+F172</f>
        <v>22488</v>
      </c>
      <c r="G171" s="103">
        <f>G179+G186+G198+G210+G172</f>
        <v>23100</v>
      </c>
    </row>
    <row r="172" spans="1:7" ht="12.75">
      <c r="A172" s="37" t="s">
        <v>108</v>
      </c>
      <c r="B172" s="37"/>
      <c r="C172" s="16"/>
      <c r="D172" s="30" t="s">
        <v>149</v>
      </c>
      <c r="E172" s="103">
        <f aca="true" t="shared" si="21" ref="E172:G177">E173</f>
        <v>150</v>
      </c>
      <c r="F172" s="103">
        <f t="shared" si="21"/>
        <v>150</v>
      </c>
      <c r="G172" s="103">
        <f t="shared" si="21"/>
        <v>100</v>
      </c>
    </row>
    <row r="173" spans="1:7" ht="33.75">
      <c r="A173" s="9" t="s">
        <v>108</v>
      </c>
      <c r="B173" s="93">
        <v>1200000000</v>
      </c>
      <c r="C173" s="9"/>
      <c r="D173" s="34" t="s">
        <v>49</v>
      </c>
      <c r="E173" s="105">
        <f t="shared" si="21"/>
        <v>150</v>
      </c>
      <c r="F173" s="105">
        <f t="shared" si="21"/>
        <v>150</v>
      </c>
      <c r="G173" s="105">
        <f t="shared" si="21"/>
        <v>100</v>
      </c>
    </row>
    <row r="174" spans="1:7" ht="22.5">
      <c r="A174" s="9" t="s">
        <v>108</v>
      </c>
      <c r="B174" s="93">
        <v>1250000000</v>
      </c>
      <c r="C174" s="9"/>
      <c r="D174" s="45" t="s">
        <v>189</v>
      </c>
      <c r="E174" s="105">
        <f t="shared" si="21"/>
        <v>150</v>
      </c>
      <c r="F174" s="105">
        <f t="shared" si="21"/>
        <v>150</v>
      </c>
      <c r="G174" s="105">
        <f t="shared" si="21"/>
        <v>100</v>
      </c>
    </row>
    <row r="175" spans="1:7" ht="22.5">
      <c r="A175" s="9" t="s">
        <v>108</v>
      </c>
      <c r="B175" s="93">
        <v>1250200000</v>
      </c>
      <c r="C175" s="9"/>
      <c r="D175" s="34" t="s">
        <v>71</v>
      </c>
      <c r="E175" s="105">
        <f t="shared" si="21"/>
        <v>150</v>
      </c>
      <c r="F175" s="105">
        <f t="shared" si="21"/>
        <v>150</v>
      </c>
      <c r="G175" s="105">
        <f t="shared" si="21"/>
        <v>100</v>
      </c>
    </row>
    <row r="176" spans="1:7" ht="12.75">
      <c r="A176" s="9" t="s">
        <v>108</v>
      </c>
      <c r="B176" s="93">
        <v>1250220000</v>
      </c>
      <c r="C176" s="9"/>
      <c r="D176" s="31" t="s">
        <v>384</v>
      </c>
      <c r="E176" s="105">
        <f t="shared" si="21"/>
        <v>150</v>
      </c>
      <c r="F176" s="105">
        <f t="shared" si="21"/>
        <v>150</v>
      </c>
      <c r="G176" s="105">
        <f t="shared" si="21"/>
        <v>100</v>
      </c>
    </row>
    <row r="177" spans="1:7" ht="12.75">
      <c r="A177" s="9" t="s">
        <v>108</v>
      </c>
      <c r="B177" s="93">
        <v>1250220010</v>
      </c>
      <c r="C177" s="9"/>
      <c r="D177" s="34" t="s">
        <v>371</v>
      </c>
      <c r="E177" s="105">
        <f>E178</f>
        <v>150</v>
      </c>
      <c r="F177" s="105">
        <f t="shared" si="21"/>
        <v>150</v>
      </c>
      <c r="G177" s="105">
        <f t="shared" si="21"/>
        <v>100</v>
      </c>
    </row>
    <row r="178" spans="1:7" ht="22.5">
      <c r="A178" s="9" t="s">
        <v>108</v>
      </c>
      <c r="B178" s="93">
        <v>1250220010</v>
      </c>
      <c r="C178" s="9" t="s">
        <v>152</v>
      </c>
      <c r="D178" s="32" t="s">
        <v>483</v>
      </c>
      <c r="E178" s="105">
        <f>'Прил.№6'!F451</f>
        <v>150</v>
      </c>
      <c r="F178" s="105">
        <f>'Прил.№6'!G451</f>
        <v>150</v>
      </c>
      <c r="G178" s="105">
        <f>'Прил.№6'!H451</f>
        <v>100</v>
      </c>
    </row>
    <row r="179" spans="1:7" s="5" customFormat="1" ht="12.75">
      <c r="A179" s="37" t="s">
        <v>549</v>
      </c>
      <c r="B179" s="37"/>
      <c r="C179" s="16"/>
      <c r="D179" s="12" t="s">
        <v>8</v>
      </c>
      <c r="E179" s="103">
        <f aca="true" t="shared" si="22" ref="E179:G184">E180</f>
        <v>79</v>
      </c>
      <c r="F179" s="103">
        <f t="shared" si="22"/>
        <v>81</v>
      </c>
      <c r="G179" s="103">
        <f t="shared" si="22"/>
        <v>81</v>
      </c>
    </row>
    <row r="180" spans="1:7" ht="22.5">
      <c r="A180" s="40" t="s">
        <v>549</v>
      </c>
      <c r="B180" s="40" t="s">
        <v>457</v>
      </c>
      <c r="C180" s="17"/>
      <c r="D180" s="31" t="s">
        <v>43</v>
      </c>
      <c r="E180" s="105">
        <f t="shared" si="22"/>
        <v>79</v>
      </c>
      <c r="F180" s="105">
        <f t="shared" si="22"/>
        <v>81</v>
      </c>
      <c r="G180" s="105">
        <f t="shared" si="22"/>
        <v>81</v>
      </c>
    </row>
    <row r="181" spans="1:7" ht="39" customHeight="1">
      <c r="A181" s="39" t="s">
        <v>549</v>
      </c>
      <c r="B181" s="39" t="s">
        <v>133</v>
      </c>
      <c r="C181" s="9"/>
      <c r="D181" s="44" t="s">
        <v>519</v>
      </c>
      <c r="E181" s="105">
        <f t="shared" si="22"/>
        <v>79</v>
      </c>
      <c r="F181" s="105">
        <f t="shared" si="22"/>
        <v>81</v>
      </c>
      <c r="G181" s="105">
        <f t="shared" si="22"/>
        <v>81</v>
      </c>
    </row>
    <row r="182" spans="1:7" ht="22.5">
      <c r="A182" s="40" t="s">
        <v>549</v>
      </c>
      <c r="B182" s="39" t="s">
        <v>134</v>
      </c>
      <c r="C182" s="9"/>
      <c r="D182" s="32" t="s">
        <v>135</v>
      </c>
      <c r="E182" s="105">
        <f t="shared" si="22"/>
        <v>79</v>
      </c>
      <c r="F182" s="105">
        <f t="shared" si="22"/>
        <v>81</v>
      </c>
      <c r="G182" s="105">
        <f t="shared" si="22"/>
        <v>81</v>
      </c>
    </row>
    <row r="183" spans="1:7" ht="22.5">
      <c r="A183" s="40" t="s">
        <v>549</v>
      </c>
      <c r="B183" s="39" t="s">
        <v>136</v>
      </c>
      <c r="C183" s="9"/>
      <c r="D183" s="32" t="s">
        <v>395</v>
      </c>
      <c r="E183" s="105">
        <f t="shared" si="22"/>
        <v>79</v>
      </c>
      <c r="F183" s="105">
        <f t="shared" si="22"/>
        <v>81</v>
      </c>
      <c r="G183" s="105">
        <f t="shared" si="22"/>
        <v>81</v>
      </c>
    </row>
    <row r="184" spans="1:7" ht="78.75" customHeight="1">
      <c r="A184" s="40" t="s">
        <v>549</v>
      </c>
      <c r="B184" s="39" t="s">
        <v>137</v>
      </c>
      <c r="C184" s="9"/>
      <c r="D184" s="32" t="s">
        <v>778</v>
      </c>
      <c r="E184" s="105">
        <f>E185</f>
        <v>79</v>
      </c>
      <c r="F184" s="105">
        <f t="shared" si="22"/>
        <v>81</v>
      </c>
      <c r="G184" s="105">
        <f t="shared" si="22"/>
        <v>81</v>
      </c>
    </row>
    <row r="185" spans="1:7" ht="22.5">
      <c r="A185" s="39" t="s">
        <v>549</v>
      </c>
      <c r="B185" s="39" t="s">
        <v>137</v>
      </c>
      <c r="C185" s="9" t="s">
        <v>106</v>
      </c>
      <c r="D185" s="32" t="s">
        <v>566</v>
      </c>
      <c r="E185" s="105">
        <f>'Прил.№6'!F238</f>
        <v>79</v>
      </c>
      <c r="F185" s="105">
        <f>'Прил.№6'!G238</f>
        <v>81</v>
      </c>
      <c r="G185" s="105">
        <f>'Прил.№6'!H238</f>
        <v>81</v>
      </c>
    </row>
    <row r="186" spans="1:7" ht="12.75">
      <c r="A186" s="37" t="s">
        <v>550</v>
      </c>
      <c r="B186" s="37"/>
      <c r="C186" s="16"/>
      <c r="D186" s="12" t="s">
        <v>9</v>
      </c>
      <c r="E186" s="103">
        <f>E187</f>
        <v>2205.1</v>
      </c>
      <c r="F186" s="103">
        <f aca="true" t="shared" si="23" ref="F186:G188">F187</f>
        <v>2205.1</v>
      </c>
      <c r="G186" s="103">
        <f t="shared" si="23"/>
        <v>1805.1</v>
      </c>
    </row>
    <row r="187" spans="1:7" ht="22.5">
      <c r="A187" s="9" t="s">
        <v>550</v>
      </c>
      <c r="B187" s="39" t="s">
        <v>437</v>
      </c>
      <c r="C187" s="9"/>
      <c r="D187" s="31" t="s">
        <v>787</v>
      </c>
      <c r="E187" s="105">
        <f>E188</f>
        <v>2205.1</v>
      </c>
      <c r="F187" s="105">
        <f t="shared" si="23"/>
        <v>2205.1</v>
      </c>
      <c r="G187" s="105">
        <f t="shared" si="23"/>
        <v>1805.1</v>
      </c>
    </row>
    <row r="188" spans="1:7" ht="22.5">
      <c r="A188" s="9" t="s">
        <v>550</v>
      </c>
      <c r="B188" s="39" t="s">
        <v>438</v>
      </c>
      <c r="C188" s="9"/>
      <c r="D188" s="43" t="s">
        <v>525</v>
      </c>
      <c r="E188" s="105">
        <f>E189</f>
        <v>2205.1</v>
      </c>
      <c r="F188" s="105">
        <f t="shared" si="23"/>
        <v>2205.1</v>
      </c>
      <c r="G188" s="105">
        <f t="shared" si="23"/>
        <v>1805.1</v>
      </c>
    </row>
    <row r="189" spans="1:7" ht="12.75">
      <c r="A189" s="9" t="s">
        <v>550</v>
      </c>
      <c r="B189" s="39" t="s">
        <v>439</v>
      </c>
      <c r="C189" s="9"/>
      <c r="D189" s="32" t="s">
        <v>332</v>
      </c>
      <c r="E189" s="105">
        <f>E190+E193</f>
        <v>2205.1</v>
      </c>
      <c r="F189" s="105">
        <f>F190+F193</f>
        <v>2205.1</v>
      </c>
      <c r="G189" s="105">
        <f>G190+G193</f>
        <v>1805.1</v>
      </c>
    </row>
    <row r="190" spans="1:7" ht="33.75">
      <c r="A190" s="9" t="s">
        <v>550</v>
      </c>
      <c r="B190" s="39" t="s">
        <v>440</v>
      </c>
      <c r="C190" s="9"/>
      <c r="D190" s="32" t="s">
        <v>441</v>
      </c>
      <c r="E190" s="105">
        <f aca="true" t="shared" si="24" ref="E190:G191">E191</f>
        <v>888.1</v>
      </c>
      <c r="F190" s="105">
        <f t="shared" si="24"/>
        <v>888.1</v>
      </c>
      <c r="G190" s="105">
        <f t="shared" si="24"/>
        <v>688.1</v>
      </c>
    </row>
    <row r="191" spans="1:7" ht="45">
      <c r="A191" s="9" t="s">
        <v>550</v>
      </c>
      <c r="B191" s="39" t="s">
        <v>412</v>
      </c>
      <c r="C191" s="9"/>
      <c r="D191" s="32" t="s">
        <v>802</v>
      </c>
      <c r="E191" s="105">
        <f t="shared" si="24"/>
        <v>888.1</v>
      </c>
      <c r="F191" s="105">
        <f t="shared" si="24"/>
        <v>888.1</v>
      </c>
      <c r="G191" s="105">
        <f t="shared" si="24"/>
        <v>688.1</v>
      </c>
    </row>
    <row r="192" spans="1:7" ht="22.5">
      <c r="A192" s="9" t="s">
        <v>550</v>
      </c>
      <c r="B192" s="39" t="s">
        <v>412</v>
      </c>
      <c r="C192" s="9" t="s">
        <v>106</v>
      </c>
      <c r="D192" s="32" t="s">
        <v>566</v>
      </c>
      <c r="E192" s="105">
        <f>'Прил.№6'!F245</f>
        <v>888.1</v>
      </c>
      <c r="F192" s="105">
        <f>'Прил.№6'!G245</f>
        <v>888.1</v>
      </c>
      <c r="G192" s="105">
        <f>'Прил.№6'!H245</f>
        <v>688.1</v>
      </c>
    </row>
    <row r="193" spans="1:7" ht="12.75">
      <c r="A193" s="9" t="s">
        <v>550</v>
      </c>
      <c r="B193" s="39" t="s">
        <v>442</v>
      </c>
      <c r="C193" s="9"/>
      <c r="D193" s="31" t="s">
        <v>384</v>
      </c>
      <c r="E193" s="105">
        <f>E194+E196</f>
        <v>1317</v>
      </c>
      <c r="F193" s="105">
        <f>F194+F196</f>
        <v>1317</v>
      </c>
      <c r="G193" s="105">
        <f>G194+G196</f>
        <v>1117</v>
      </c>
    </row>
    <row r="194" spans="1:7" ht="44.25" customHeight="1">
      <c r="A194" s="9" t="s">
        <v>550</v>
      </c>
      <c r="B194" s="39" t="s">
        <v>443</v>
      </c>
      <c r="C194" s="9"/>
      <c r="D194" s="32" t="s">
        <v>801</v>
      </c>
      <c r="E194" s="105">
        <f>E195</f>
        <v>481.1</v>
      </c>
      <c r="F194" s="105">
        <f>F195</f>
        <v>481.1</v>
      </c>
      <c r="G194" s="105">
        <f>G195</f>
        <v>481.1</v>
      </c>
    </row>
    <row r="195" spans="1:7" ht="22.5">
      <c r="A195" s="9" t="s">
        <v>550</v>
      </c>
      <c r="B195" s="39" t="s">
        <v>443</v>
      </c>
      <c r="C195" s="9" t="s">
        <v>106</v>
      </c>
      <c r="D195" s="32" t="s">
        <v>566</v>
      </c>
      <c r="E195" s="105">
        <f>'Прил.№6'!F248</f>
        <v>481.1</v>
      </c>
      <c r="F195" s="105">
        <f>'Прил.№6'!G248</f>
        <v>481.1</v>
      </c>
      <c r="G195" s="105">
        <f>'Прил.№6'!H248</f>
        <v>481.1</v>
      </c>
    </row>
    <row r="196" spans="1:7" ht="45">
      <c r="A196" s="9" t="s">
        <v>550</v>
      </c>
      <c r="B196" s="39" t="s">
        <v>800</v>
      </c>
      <c r="C196" s="9"/>
      <c r="D196" s="32" t="s">
        <v>803</v>
      </c>
      <c r="E196" s="105">
        <f>E197</f>
        <v>835.9</v>
      </c>
      <c r="F196" s="105">
        <f>F197</f>
        <v>835.9</v>
      </c>
      <c r="G196" s="105">
        <f>G197</f>
        <v>635.9</v>
      </c>
    </row>
    <row r="197" spans="1:7" ht="22.5">
      <c r="A197" s="9" t="s">
        <v>550</v>
      </c>
      <c r="B197" s="39" t="s">
        <v>800</v>
      </c>
      <c r="C197" s="9" t="s">
        <v>106</v>
      </c>
      <c r="D197" s="32" t="s">
        <v>566</v>
      </c>
      <c r="E197" s="105">
        <f>'Прил.№6'!F250</f>
        <v>835.9</v>
      </c>
      <c r="F197" s="105">
        <f>'Прил.№6'!G250</f>
        <v>835.9</v>
      </c>
      <c r="G197" s="105">
        <f>'Прил.№6'!H250</f>
        <v>635.9</v>
      </c>
    </row>
    <row r="198" spans="1:7" s="8" customFormat="1" ht="12.75">
      <c r="A198" s="37" t="s">
        <v>86</v>
      </c>
      <c r="B198" s="37"/>
      <c r="C198" s="16"/>
      <c r="D198" s="60" t="s">
        <v>87</v>
      </c>
      <c r="E198" s="103">
        <f>E199</f>
        <v>18866.8</v>
      </c>
      <c r="F198" s="103">
        <f aca="true" t="shared" si="25" ref="F198:G200">F199</f>
        <v>20021.9</v>
      </c>
      <c r="G198" s="103">
        <f t="shared" si="25"/>
        <v>21083.9</v>
      </c>
    </row>
    <row r="199" spans="1:7" ht="22.5">
      <c r="A199" s="9" t="s">
        <v>86</v>
      </c>
      <c r="B199" s="39" t="s">
        <v>437</v>
      </c>
      <c r="C199" s="9"/>
      <c r="D199" s="31" t="s">
        <v>787</v>
      </c>
      <c r="E199" s="105">
        <f>E200</f>
        <v>18866.8</v>
      </c>
      <c r="F199" s="105">
        <f t="shared" si="25"/>
        <v>20021.9</v>
      </c>
      <c r="G199" s="105">
        <f t="shared" si="25"/>
        <v>21083.9</v>
      </c>
    </row>
    <row r="200" spans="1:7" ht="33.75">
      <c r="A200" s="9" t="s">
        <v>86</v>
      </c>
      <c r="B200" s="39" t="s">
        <v>444</v>
      </c>
      <c r="C200" s="9"/>
      <c r="D200" s="43" t="s">
        <v>526</v>
      </c>
      <c r="E200" s="105">
        <f>E201</f>
        <v>18866.8</v>
      </c>
      <c r="F200" s="105">
        <f t="shared" si="25"/>
        <v>20021.9</v>
      </c>
      <c r="G200" s="105">
        <f t="shared" si="25"/>
        <v>21083.9</v>
      </c>
    </row>
    <row r="201" spans="1:7" ht="12.75">
      <c r="A201" s="9" t="s">
        <v>86</v>
      </c>
      <c r="B201" s="39" t="s">
        <v>445</v>
      </c>
      <c r="C201" s="9"/>
      <c r="D201" s="31" t="s">
        <v>331</v>
      </c>
      <c r="E201" s="105">
        <f>E202+E207+E205</f>
        <v>18866.8</v>
      </c>
      <c r="F201" s="105">
        <f>F202+F207+F205</f>
        <v>20021.9</v>
      </c>
      <c r="G201" s="105">
        <f>G202+G207+G205</f>
        <v>21083.9</v>
      </c>
    </row>
    <row r="202" spans="1:7" ht="12.75">
      <c r="A202" s="9" t="s">
        <v>86</v>
      </c>
      <c r="B202" s="39" t="s">
        <v>446</v>
      </c>
      <c r="C202" s="9"/>
      <c r="D202" s="31" t="s">
        <v>384</v>
      </c>
      <c r="E202" s="105">
        <f aca="true" t="shared" si="26" ref="E202:G203">E203</f>
        <v>1290.1</v>
      </c>
      <c r="F202" s="105">
        <f t="shared" si="26"/>
        <v>1481.4</v>
      </c>
      <c r="G202" s="105">
        <f t="shared" si="26"/>
        <v>1595.6</v>
      </c>
    </row>
    <row r="203" spans="1:7" ht="33.75">
      <c r="A203" s="9" t="s">
        <v>86</v>
      </c>
      <c r="B203" s="39" t="s">
        <v>447</v>
      </c>
      <c r="C203" s="9"/>
      <c r="D203" s="31" t="s">
        <v>528</v>
      </c>
      <c r="E203" s="105">
        <f t="shared" si="26"/>
        <v>1290.1</v>
      </c>
      <c r="F203" s="105">
        <f t="shared" si="26"/>
        <v>1481.4</v>
      </c>
      <c r="G203" s="105">
        <f t="shared" si="26"/>
        <v>1595.6</v>
      </c>
    </row>
    <row r="204" spans="1:7" ht="22.5">
      <c r="A204" s="9" t="s">
        <v>86</v>
      </c>
      <c r="B204" s="39" t="s">
        <v>447</v>
      </c>
      <c r="C204" s="9" t="s">
        <v>106</v>
      </c>
      <c r="D204" s="32" t="s">
        <v>566</v>
      </c>
      <c r="E204" s="108">
        <f>'Прил.№6'!F114</f>
        <v>1290.1</v>
      </c>
      <c r="F204" s="108">
        <f>'Прил.№6'!G114</f>
        <v>1481.4</v>
      </c>
      <c r="G204" s="108">
        <f>'Прил.№6'!H114</f>
        <v>1595.6</v>
      </c>
    </row>
    <row r="205" spans="1:7" ht="45">
      <c r="A205" s="9" t="s">
        <v>86</v>
      </c>
      <c r="B205" s="39" t="s">
        <v>561</v>
      </c>
      <c r="C205" s="9"/>
      <c r="D205" s="31" t="s">
        <v>39</v>
      </c>
      <c r="E205" s="108">
        <f>E206</f>
        <v>4019.4</v>
      </c>
      <c r="F205" s="108">
        <f>F206</f>
        <v>4413.8</v>
      </c>
      <c r="G205" s="108">
        <f>G206</f>
        <v>4754.2</v>
      </c>
    </row>
    <row r="206" spans="1:7" ht="22.5">
      <c r="A206" s="9" t="s">
        <v>86</v>
      </c>
      <c r="B206" s="39" t="s">
        <v>561</v>
      </c>
      <c r="C206" s="9" t="s">
        <v>106</v>
      </c>
      <c r="D206" s="32" t="s">
        <v>566</v>
      </c>
      <c r="E206" s="108">
        <f>'Прил.№6'!F116</f>
        <v>4019.4</v>
      </c>
      <c r="F206" s="108">
        <f>'Прил.№6'!G116</f>
        <v>4413.8</v>
      </c>
      <c r="G206" s="108">
        <f>'Прил.№6'!H116</f>
        <v>4754.2</v>
      </c>
    </row>
    <row r="207" spans="1:7" ht="22.5">
      <c r="A207" s="9" t="s">
        <v>86</v>
      </c>
      <c r="B207" s="39" t="s">
        <v>448</v>
      </c>
      <c r="C207" s="9"/>
      <c r="D207" s="31" t="s">
        <v>395</v>
      </c>
      <c r="E207" s="108">
        <f aca="true" t="shared" si="27" ref="E207:G208">E208</f>
        <v>13557.3</v>
      </c>
      <c r="F207" s="108">
        <f t="shared" si="27"/>
        <v>14126.7</v>
      </c>
      <c r="G207" s="108">
        <f t="shared" si="27"/>
        <v>14734.1</v>
      </c>
    </row>
    <row r="208" spans="1:7" ht="22.5">
      <c r="A208" s="9" t="s">
        <v>86</v>
      </c>
      <c r="B208" s="39" t="s">
        <v>138</v>
      </c>
      <c r="C208" s="9"/>
      <c r="D208" s="31" t="s">
        <v>139</v>
      </c>
      <c r="E208" s="108">
        <f t="shared" si="27"/>
        <v>13557.3</v>
      </c>
      <c r="F208" s="108">
        <f t="shared" si="27"/>
        <v>14126.7</v>
      </c>
      <c r="G208" s="108">
        <f t="shared" si="27"/>
        <v>14734.1</v>
      </c>
    </row>
    <row r="209" spans="1:7" ht="22.5">
      <c r="A209" s="9" t="s">
        <v>86</v>
      </c>
      <c r="B209" s="39" t="s">
        <v>138</v>
      </c>
      <c r="C209" s="9" t="s">
        <v>106</v>
      </c>
      <c r="D209" s="32" t="s">
        <v>566</v>
      </c>
      <c r="E209" s="108">
        <f>'Прил.№6'!F119</f>
        <v>13557.3</v>
      </c>
      <c r="F209" s="108">
        <f>'Прил.№6'!G119</f>
        <v>14126.7</v>
      </c>
      <c r="G209" s="108">
        <f>'Прил.№6'!H119</f>
        <v>14734.1</v>
      </c>
    </row>
    <row r="210" spans="1:7" ht="12.75">
      <c r="A210" s="37" t="s">
        <v>73</v>
      </c>
      <c r="B210" s="37"/>
      <c r="C210" s="16"/>
      <c r="D210" s="12" t="s">
        <v>10</v>
      </c>
      <c r="E210" s="103">
        <f aca="true" t="shared" si="28" ref="E210:G211">E211</f>
        <v>30</v>
      </c>
      <c r="F210" s="103">
        <f t="shared" si="28"/>
        <v>30</v>
      </c>
      <c r="G210" s="103">
        <f t="shared" si="28"/>
        <v>30</v>
      </c>
    </row>
    <row r="211" spans="1:7" ht="22.5">
      <c r="A211" s="9" t="s">
        <v>73</v>
      </c>
      <c r="B211" s="39" t="s">
        <v>463</v>
      </c>
      <c r="C211" s="9"/>
      <c r="D211" s="32" t="s">
        <v>44</v>
      </c>
      <c r="E211" s="105">
        <f t="shared" si="28"/>
        <v>30</v>
      </c>
      <c r="F211" s="105">
        <f t="shared" si="28"/>
        <v>30</v>
      </c>
      <c r="G211" s="105">
        <f t="shared" si="28"/>
        <v>30</v>
      </c>
    </row>
    <row r="212" spans="1:7" ht="12.75">
      <c r="A212" s="9" t="s">
        <v>73</v>
      </c>
      <c r="B212" s="40" t="s">
        <v>316</v>
      </c>
      <c r="C212" s="17"/>
      <c r="D212" s="31" t="s">
        <v>182</v>
      </c>
      <c r="E212" s="105">
        <f>E213+E220</f>
        <v>30</v>
      </c>
      <c r="F212" s="105">
        <f>F213+F220</f>
        <v>30</v>
      </c>
      <c r="G212" s="105">
        <f>G213+G220</f>
        <v>30</v>
      </c>
    </row>
    <row r="213" spans="1:7" ht="22.5">
      <c r="A213" s="9" t="s">
        <v>73</v>
      </c>
      <c r="B213" s="40" t="s">
        <v>317</v>
      </c>
      <c r="C213" s="17"/>
      <c r="D213" s="32" t="s">
        <v>326</v>
      </c>
      <c r="E213" s="105">
        <f>E214</f>
        <v>15</v>
      </c>
      <c r="F213" s="105">
        <f>F214</f>
        <v>15</v>
      </c>
      <c r="G213" s="105">
        <f>G214</f>
        <v>15</v>
      </c>
    </row>
    <row r="214" spans="1:7" ht="12.75">
      <c r="A214" s="9" t="s">
        <v>73</v>
      </c>
      <c r="B214" s="40" t="s">
        <v>318</v>
      </c>
      <c r="C214" s="17"/>
      <c r="D214" s="31" t="s">
        <v>384</v>
      </c>
      <c r="E214" s="105">
        <f>E215+E217</f>
        <v>15</v>
      </c>
      <c r="F214" s="105">
        <f>F215+F217</f>
        <v>15</v>
      </c>
      <c r="G214" s="105">
        <f>G215+G217</f>
        <v>15</v>
      </c>
    </row>
    <row r="215" spans="1:7" ht="12.75">
      <c r="A215" s="9" t="s">
        <v>73</v>
      </c>
      <c r="B215" s="40" t="s">
        <v>319</v>
      </c>
      <c r="C215" s="17"/>
      <c r="D215" s="32" t="s">
        <v>327</v>
      </c>
      <c r="E215" s="105">
        <f>E216</f>
        <v>15</v>
      </c>
      <c r="F215" s="105">
        <f>F216</f>
        <v>15</v>
      </c>
      <c r="G215" s="105">
        <f>G216</f>
        <v>15</v>
      </c>
    </row>
    <row r="216" spans="1:7" ht="22.5">
      <c r="A216" s="9" t="s">
        <v>73</v>
      </c>
      <c r="B216" s="40" t="s">
        <v>319</v>
      </c>
      <c r="C216" s="9" t="s">
        <v>106</v>
      </c>
      <c r="D216" s="32" t="s">
        <v>566</v>
      </c>
      <c r="E216" s="105">
        <f>'Прил.№6'!F299</f>
        <v>15</v>
      </c>
      <c r="F216" s="105">
        <f>'Прил.№6'!G299</f>
        <v>15</v>
      </c>
      <c r="G216" s="105">
        <f>'Прил.№6'!H299</f>
        <v>15</v>
      </c>
    </row>
    <row r="217" spans="1:7" ht="22.5">
      <c r="A217" s="9" t="s">
        <v>73</v>
      </c>
      <c r="B217" s="40" t="s">
        <v>320</v>
      </c>
      <c r="C217" s="17"/>
      <c r="D217" s="32" t="s">
        <v>328</v>
      </c>
      <c r="E217" s="105">
        <f aca="true" t="shared" si="29" ref="E217:G218">E218</f>
        <v>0</v>
      </c>
      <c r="F217" s="105">
        <f t="shared" si="29"/>
        <v>0</v>
      </c>
      <c r="G217" s="105">
        <f t="shared" si="29"/>
        <v>0</v>
      </c>
    </row>
    <row r="218" spans="1:7" ht="12.75">
      <c r="A218" s="9" t="s">
        <v>73</v>
      </c>
      <c r="B218" s="40" t="s">
        <v>321</v>
      </c>
      <c r="C218" s="17"/>
      <c r="D218" s="32" t="s">
        <v>300</v>
      </c>
      <c r="E218" s="105">
        <f t="shared" si="29"/>
        <v>0</v>
      </c>
      <c r="F218" s="105">
        <f t="shared" si="29"/>
        <v>0</v>
      </c>
      <c r="G218" s="105">
        <f t="shared" si="29"/>
        <v>0</v>
      </c>
    </row>
    <row r="219" spans="1:7" ht="22.5">
      <c r="A219" s="9" t="s">
        <v>73</v>
      </c>
      <c r="B219" s="40" t="s">
        <v>321</v>
      </c>
      <c r="C219" s="9" t="s">
        <v>106</v>
      </c>
      <c r="D219" s="32" t="s">
        <v>566</v>
      </c>
      <c r="E219" s="105">
        <f>'Прил.№6'!F302</f>
        <v>0</v>
      </c>
      <c r="F219" s="105">
        <f>'Прил.№6'!G302</f>
        <v>0</v>
      </c>
      <c r="G219" s="105">
        <f>'Прил.№6'!H302</f>
        <v>0</v>
      </c>
    </row>
    <row r="220" spans="1:7" ht="22.5">
      <c r="A220" s="9" t="s">
        <v>73</v>
      </c>
      <c r="B220" s="40" t="s">
        <v>263</v>
      </c>
      <c r="C220" s="17"/>
      <c r="D220" s="32" t="s">
        <v>329</v>
      </c>
      <c r="E220" s="105">
        <f>E221</f>
        <v>15</v>
      </c>
      <c r="F220" s="105">
        <f aca="true" t="shared" si="30" ref="F220:G222">F221</f>
        <v>15</v>
      </c>
      <c r="G220" s="105">
        <f t="shared" si="30"/>
        <v>15</v>
      </c>
    </row>
    <row r="221" spans="1:7" ht="12.75">
      <c r="A221" s="9" t="s">
        <v>73</v>
      </c>
      <c r="B221" s="40" t="s">
        <v>264</v>
      </c>
      <c r="C221" s="17"/>
      <c r="D221" s="31" t="s">
        <v>384</v>
      </c>
      <c r="E221" s="105">
        <f>E222</f>
        <v>15</v>
      </c>
      <c r="F221" s="105">
        <f t="shared" si="30"/>
        <v>15</v>
      </c>
      <c r="G221" s="105">
        <f t="shared" si="30"/>
        <v>15</v>
      </c>
    </row>
    <row r="222" spans="1:7" ht="12.75">
      <c r="A222" s="9" t="s">
        <v>73</v>
      </c>
      <c r="B222" s="40" t="s">
        <v>567</v>
      </c>
      <c r="C222" s="17"/>
      <c r="D222" s="32" t="s">
        <v>362</v>
      </c>
      <c r="E222" s="105">
        <f>E223</f>
        <v>15</v>
      </c>
      <c r="F222" s="105">
        <f t="shared" si="30"/>
        <v>15</v>
      </c>
      <c r="G222" s="105">
        <f t="shared" si="30"/>
        <v>15</v>
      </c>
    </row>
    <row r="223" spans="1:7" ht="22.5">
      <c r="A223" s="9" t="s">
        <v>73</v>
      </c>
      <c r="B223" s="40" t="s">
        <v>567</v>
      </c>
      <c r="C223" s="9" t="s">
        <v>106</v>
      </c>
      <c r="D223" s="32" t="s">
        <v>566</v>
      </c>
      <c r="E223" s="105">
        <f>'Прил.№6'!F306</f>
        <v>15</v>
      </c>
      <c r="F223" s="105">
        <f>'Прил.№6'!G306</f>
        <v>15</v>
      </c>
      <c r="G223" s="105">
        <f>'Прил.№6'!H306</f>
        <v>15</v>
      </c>
    </row>
    <row r="224" spans="1:7" ht="12.75">
      <c r="A224" s="16" t="s">
        <v>767</v>
      </c>
      <c r="B224" s="37"/>
      <c r="C224" s="16"/>
      <c r="D224" s="33" t="s">
        <v>768</v>
      </c>
      <c r="E224" s="105">
        <f>E225</f>
        <v>132</v>
      </c>
      <c r="F224" s="105">
        <f aca="true" t="shared" si="31" ref="F224:G226">F225</f>
        <v>0</v>
      </c>
      <c r="G224" s="105">
        <f t="shared" si="31"/>
        <v>0</v>
      </c>
    </row>
    <row r="225" spans="1:7" ht="12.75">
      <c r="A225" s="16" t="s">
        <v>769</v>
      </c>
      <c r="B225" s="37"/>
      <c r="C225" s="16"/>
      <c r="D225" s="33" t="s">
        <v>770</v>
      </c>
      <c r="E225" s="105">
        <f>E226</f>
        <v>132</v>
      </c>
      <c r="F225" s="105">
        <f t="shared" si="31"/>
        <v>0</v>
      </c>
      <c r="G225" s="105">
        <f t="shared" si="31"/>
        <v>0</v>
      </c>
    </row>
    <row r="226" spans="1:7" ht="22.5">
      <c r="A226" s="9" t="s">
        <v>769</v>
      </c>
      <c r="B226" s="39" t="s">
        <v>822</v>
      </c>
      <c r="C226" s="9"/>
      <c r="D226" s="31" t="s">
        <v>823</v>
      </c>
      <c r="E226" s="105">
        <f>E227</f>
        <v>132</v>
      </c>
      <c r="F226" s="105">
        <f t="shared" si="31"/>
        <v>0</v>
      </c>
      <c r="G226" s="105">
        <f t="shared" si="31"/>
        <v>0</v>
      </c>
    </row>
    <row r="227" spans="1:7" ht="33.75">
      <c r="A227" s="9" t="s">
        <v>769</v>
      </c>
      <c r="B227" s="39" t="s">
        <v>824</v>
      </c>
      <c r="C227" s="9"/>
      <c r="D227" s="43" t="s">
        <v>825</v>
      </c>
      <c r="E227" s="105">
        <f>E228+E232</f>
        <v>132</v>
      </c>
      <c r="F227" s="105">
        <f>F228+F232</f>
        <v>0</v>
      </c>
      <c r="G227" s="105">
        <f>G228+G232</f>
        <v>0</v>
      </c>
    </row>
    <row r="228" spans="1:7" ht="22.5">
      <c r="A228" s="9" t="s">
        <v>769</v>
      </c>
      <c r="B228" s="39" t="s">
        <v>826</v>
      </c>
      <c r="C228" s="9"/>
      <c r="D228" s="31" t="s">
        <v>827</v>
      </c>
      <c r="E228" s="105">
        <f>E229</f>
        <v>32</v>
      </c>
      <c r="F228" s="105">
        <f aca="true" t="shared" si="32" ref="F228:G230">F229</f>
        <v>0</v>
      </c>
      <c r="G228" s="105">
        <f t="shared" si="32"/>
        <v>0</v>
      </c>
    </row>
    <row r="229" spans="1:7" ht="12.75">
      <c r="A229" s="9" t="s">
        <v>769</v>
      </c>
      <c r="B229" s="39" t="s">
        <v>828</v>
      </c>
      <c r="C229" s="9"/>
      <c r="D229" s="31" t="s">
        <v>384</v>
      </c>
      <c r="E229" s="105">
        <f>E230</f>
        <v>32</v>
      </c>
      <c r="F229" s="105">
        <f t="shared" si="32"/>
        <v>0</v>
      </c>
      <c r="G229" s="105">
        <f t="shared" si="32"/>
        <v>0</v>
      </c>
    </row>
    <row r="230" spans="1:7" ht="22.5">
      <c r="A230" s="9" t="s">
        <v>769</v>
      </c>
      <c r="B230" s="39" t="s">
        <v>829</v>
      </c>
      <c r="C230" s="9"/>
      <c r="D230" s="31" t="s">
        <v>830</v>
      </c>
      <c r="E230" s="105">
        <f>E231</f>
        <v>32</v>
      </c>
      <c r="F230" s="105">
        <f t="shared" si="32"/>
        <v>0</v>
      </c>
      <c r="G230" s="105">
        <f t="shared" si="32"/>
        <v>0</v>
      </c>
    </row>
    <row r="231" spans="1:7" ht="22.5">
      <c r="A231" s="9" t="s">
        <v>769</v>
      </c>
      <c r="B231" s="39" t="s">
        <v>829</v>
      </c>
      <c r="C231" s="9" t="s">
        <v>106</v>
      </c>
      <c r="D231" s="32" t="s">
        <v>566</v>
      </c>
      <c r="E231" s="105">
        <f>'Прил.№6'!F127</f>
        <v>32</v>
      </c>
      <c r="F231" s="105">
        <f>'Прил.№6'!G127</f>
        <v>0</v>
      </c>
      <c r="G231" s="105">
        <f>'Прил.№6'!H127</f>
        <v>0</v>
      </c>
    </row>
    <row r="232" spans="1:7" ht="12.75">
      <c r="A232" s="9" t="s">
        <v>769</v>
      </c>
      <c r="B232" s="39" t="s">
        <v>831</v>
      </c>
      <c r="C232" s="9"/>
      <c r="D232" s="31" t="s">
        <v>832</v>
      </c>
      <c r="E232" s="105">
        <f>E233</f>
        <v>100</v>
      </c>
      <c r="F232" s="105">
        <f aca="true" t="shared" si="33" ref="F232:G234">F233</f>
        <v>0</v>
      </c>
      <c r="G232" s="105">
        <f t="shared" si="33"/>
        <v>0</v>
      </c>
    </row>
    <row r="233" spans="1:7" ht="12.75">
      <c r="A233" s="9" t="s">
        <v>769</v>
      </c>
      <c r="B233" s="39" t="s">
        <v>833</v>
      </c>
      <c r="C233" s="9"/>
      <c r="D233" s="31" t="s">
        <v>384</v>
      </c>
      <c r="E233" s="105">
        <f>E234</f>
        <v>100</v>
      </c>
      <c r="F233" s="105">
        <f t="shared" si="33"/>
        <v>0</v>
      </c>
      <c r="G233" s="105">
        <f t="shared" si="33"/>
        <v>0</v>
      </c>
    </row>
    <row r="234" spans="1:7" ht="22.5">
      <c r="A234" s="9" t="s">
        <v>769</v>
      </c>
      <c r="B234" s="39" t="s">
        <v>834</v>
      </c>
      <c r="C234" s="9"/>
      <c r="D234" s="31" t="s">
        <v>835</v>
      </c>
      <c r="E234" s="105">
        <f>E235</f>
        <v>100</v>
      </c>
      <c r="F234" s="105">
        <f t="shared" si="33"/>
        <v>0</v>
      </c>
      <c r="G234" s="105">
        <f t="shared" si="33"/>
        <v>0</v>
      </c>
    </row>
    <row r="235" spans="1:7" ht="12.75">
      <c r="A235" s="9" t="s">
        <v>769</v>
      </c>
      <c r="B235" s="39" t="s">
        <v>834</v>
      </c>
      <c r="C235" s="9" t="s">
        <v>150</v>
      </c>
      <c r="D235" s="31" t="s">
        <v>151</v>
      </c>
      <c r="E235" s="105">
        <f>'Прил.№6'!F131</f>
        <v>100</v>
      </c>
      <c r="F235" s="105">
        <f>'Прил.№6'!G131</f>
        <v>0</v>
      </c>
      <c r="G235" s="105">
        <f>'Прил.№6'!H131</f>
        <v>0</v>
      </c>
    </row>
    <row r="236" spans="1:7" ht="12.75">
      <c r="A236" s="37" t="s">
        <v>11</v>
      </c>
      <c r="B236" s="37"/>
      <c r="C236" s="16"/>
      <c r="D236" s="12" t="s">
        <v>12</v>
      </c>
      <c r="E236" s="103">
        <f>E237+E267+E308+E321+E350+E286</f>
        <v>222628.1</v>
      </c>
      <c r="F236" s="103">
        <f>F237+F267+F308+F321+F350+F286</f>
        <v>178579</v>
      </c>
      <c r="G236" s="103">
        <f>G237+G267+G308+G321+G350+G286</f>
        <v>176189</v>
      </c>
    </row>
    <row r="237" spans="1:7" ht="12.75">
      <c r="A237" s="37" t="s">
        <v>60</v>
      </c>
      <c r="B237" s="37"/>
      <c r="C237" s="16"/>
      <c r="D237" s="18" t="s">
        <v>61</v>
      </c>
      <c r="E237" s="103">
        <f aca="true" t="shared" si="34" ref="E237:G238">E238</f>
        <v>99576.79999999999</v>
      </c>
      <c r="F237" s="103">
        <f t="shared" si="34"/>
        <v>56099</v>
      </c>
      <c r="G237" s="103">
        <f t="shared" si="34"/>
        <v>55399</v>
      </c>
    </row>
    <row r="238" spans="1:7" ht="33.75">
      <c r="A238" s="9" t="s">
        <v>60</v>
      </c>
      <c r="B238" s="39" t="s">
        <v>248</v>
      </c>
      <c r="C238" s="35"/>
      <c r="D238" s="34" t="s">
        <v>49</v>
      </c>
      <c r="E238" s="105">
        <f t="shared" si="34"/>
        <v>99576.79999999999</v>
      </c>
      <c r="F238" s="105">
        <f t="shared" si="34"/>
        <v>56099</v>
      </c>
      <c r="G238" s="105">
        <f t="shared" si="34"/>
        <v>55399</v>
      </c>
    </row>
    <row r="239" spans="1:7" ht="12.75">
      <c r="A239" s="9" t="s">
        <v>60</v>
      </c>
      <c r="B239" s="39" t="s">
        <v>249</v>
      </c>
      <c r="C239" s="35"/>
      <c r="D239" s="45" t="s">
        <v>187</v>
      </c>
      <c r="E239" s="105">
        <f>E240+E264</f>
        <v>99576.79999999999</v>
      </c>
      <c r="F239" s="105">
        <f>F240+F264</f>
        <v>56099</v>
      </c>
      <c r="G239" s="105">
        <f>G240+G264</f>
        <v>55399</v>
      </c>
    </row>
    <row r="240" spans="1:7" ht="22.5">
      <c r="A240" s="9" t="s">
        <v>60</v>
      </c>
      <c r="B240" s="39" t="s">
        <v>250</v>
      </c>
      <c r="C240" s="35"/>
      <c r="D240" s="34" t="s">
        <v>355</v>
      </c>
      <c r="E240" s="105">
        <f>E241+E256+E253</f>
        <v>68207.79999999999</v>
      </c>
      <c r="F240" s="105">
        <f>F241+F256+F253</f>
        <v>24730</v>
      </c>
      <c r="G240" s="105">
        <f>G241+G256+G253</f>
        <v>24030</v>
      </c>
    </row>
    <row r="241" spans="1:7" ht="12.75">
      <c r="A241" s="9" t="s">
        <v>60</v>
      </c>
      <c r="B241" s="39" t="s">
        <v>251</v>
      </c>
      <c r="C241" s="35"/>
      <c r="D241" s="31" t="s">
        <v>384</v>
      </c>
      <c r="E241" s="105">
        <f>E242+E244+E248+E246+E250</f>
        <v>25279.6</v>
      </c>
      <c r="F241" s="105">
        <f>F242+F244+F248+F246+F250</f>
        <v>24730</v>
      </c>
      <c r="G241" s="105">
        <f>G242+G244+G248+G246+G250</f>
        <v>24030</v>
      </c>
    </row>
    <row r="242" spans="1:7" ht="12.75">
      <c r="A242" s="9" t="s">
        <v>60</v>
      </c>
      <c r="B242" s="39" t="s">
        <v>252</v>
      </c>
      <c r="C242" s="35"/>
      <c r="D242" s="34" t="s">
        <v>356</v>
      </c>
      <c r="E242" s="105">
        <f>E243</f>
        <v>24329</v>
      </c>
      <c r="F242" s="105">
        <f>F243</f>
        <v>24730</v>
      </c>
      <c r="G242" s="105">
        <f>G243</f>
        <v>24030</v>
      </c>
    </row>
    <row r="243" spans="1:7" ht="22.5">
      <c r="A243" s="9" t="s">
        <v>60</v>
      </c>
      <c r="B243" s="39" t="s">
        <v>252</v>
      </c>
      <c r="C243" s="35">
        <v>600</v>
      </c>
      <c r="D243" s="32" t="s">
        <v>511</v>
      </c>
      <c r="E243" s="105">
        <f>'Прил.№6'!F459</f>
        <v>24329</v>
      </c>
      <c r="F243" s="105">
        <f>'Прил.№6'!G459</f>
        <v>24730</v>
      </c>
      <c r="G243" s="105">
        <f>'Прил.№6'!H459</f>
        <v>24030</v>
      </c>
    </row>
    <row r="244" spans="1:7" ht="12.75">
      <c r="A244" s="9" t="s">
        <v>60</v>
      </c>
      <c r="B244" s="39" t="s">
        <v>709</v>
      </c>
      <c r="C244" s="35"/>
      <c r="D244" s="166" t="s">
        <v>804</v>
      </c>
      <c r="E244" s="105">
        <f>E245</f>
        <v>0</v>
      </c>
      <c r="F244" s="105">
        <f>F245</f>
        <v>0</v>
      </c>
      <c r="G244" s="105">
        <f>G245</f>
        <v>0</v>
      </c>
    </row>
    <row r="245" spans="1:7" ht="22.5">
      <c r="A245" s="9" t="s">
        <v>60</v>
      </c>
      <c r="B245" s="39" t="s">
        <v>709</v>
      </c>
      <c r="C245" s="35">
        <v>600</v>
      </c>
      <c r="D245" s="32" t="s">
        <v>511</v>
      </c>
      <c r="E245" s="105">
        <f>'Прил.№6'!F461</f>
        <v>0</v>
      </c>
      <c r="F245" s="105">
        <f>'Прил.№6'!G461</f>
        <v>0</v>
      </c>
      <c r="G245" s="105">
        <f>'Прил.№6'!H461</f>
        <v>0</v>
      </c>
    </row>
    <row r="246" spans="1:7" ht="22.5">
      <c r="A246" s="9" t="s">
        <v>60</v>
      </c>
      <c r="B246" s="39" t="s">
        <v>836</v>
      </c>
      <c r="C246" s="35"/>
      <c r="D246" s="34" t="s">
        <v>63</v>
      </c>
      <c r="E246" s="105">
        <f>E247</f>
        <v>102.8</v>
      </c>
      <c r="F246" s="105">
        <f>F247</f>
        <v>0</v>
      </c>
      <c r="G246" s="105">
        <f>G247</f>
        <v>0</v>
      </c>
    </row>
    <row r="247" spans="1:7" ht="22.5">
      <c r="A247" s="9" t="s">
        <v>60</v>
      </c>
      <c r="B247" s="39" t="s">
        <v>836</v>
      </c>
      <c r="C247" s="35">
        <v>600</v>
      </c>
      <c r="D247" s="32" t="s">
        <v>511</v>
      </c>
      <c r="E247" s="105">
        <f>'Прил.№6'!F463</f>
        <v>102.8</v>
      </c>
      <c r="F247" s="105">
        <f>'Прил.№6'!G463</f>
        <v>0</v>
      </c>
      <c r="G247" s="105">
        <f>'Прил.№6'!H463</f>
        <v>0</v>
      </c>
    </row>
    <row r="248" spans="1:7" ht="33.75">
      <c r="A248" s="9" t="s">
        <v>60</v>
      </c>
      <c r="B248" s="39" t="s">
        <v>818</v>
      </c>
      <c r="C248" s="35"/>
      <c r="D248" s="31" t="s">
        <v>819</v>
      </c>
      <c r="E248" s="105">
        <f>E249</f>
        <v>350</v>
      </c>
      <c r="F248" s="105">
        <f>F249</f>
        <v>0</v>
      </c>
      <c r="G248" s="105">
        <f>G249</f>
        <v>0</v>
      </c>
    </row>
    <row r="249" spans="1:7" ht="22.5">
      <c r="A249" s="9" t="s">
        <v>60</v>
      </c>
      <c r="B249" s="39" t="s">
        <v>818</v>
      </c>
      <c r="C249" s="35">
        <v>414</v>
      </c>
      <c r="D249" s="32" t="s">
        <v>805</v>
      </c>
      <c r="E249" s="105">
        <f>'Прил.№6'!F147</f>
        <v>350</v>
      </c>
      <c r="F249" s="105">
        <f>'Прил.№6'!G147</f>
        <v>0</v>
      </c>
      <c r="G249" s="105">
        <f>'Прил.№6'!H147</f>
        <v>0</v>
      </c>
    </row>
    <row r="250" spans="1:7" ht="33.75">
      <c r="A250" s="9" t="s">
        <v>60</v>
      </c>
      <c r="B250" s="93" t="s">
        <v>838</v>
      </c>
      <c r="C250" s="35"/>
      <c r="D250" s="32" t="s">
        <v>441</v>
      </c>
      <c r="E250" s="105">
        <f aca="true" t="shared" si="35" ref="E250:G251">E251</f>
        <v>497.8</v>
      </c>
      <c r="F250" s="105">
        <f t="shared" si="35"/>
        <v>0</v>
      </c>
      <c r="G250" s="105">
        <f t="shared" si="35"/>
        <v>0</v>
      </c>
    </row>
    <row r="251" spans="1:7" ht="45">
      <c r="A251" s="9" t="s">
        <v>60</v>
      </c>
      <c r="B251" s="93" t="s">
        <v>844</v>
      </c>
      <c r="C251" s="35"/>
      <c r="D251" s="34" t="s">
        <v>837</v>
      </c>
      <c r="E251" s="105">
        <f t="shared" si="35"/>
        <v>497.8</v>
      </c>
      <c r="F251" s="105">
        <f t="shared" si="35"/>
        <v>0</v>
      </c>
      <c r="G251" s="105">
        <f t="shared" si="35"/>
        <v>0</v>
      </c>
    </row>
    <row r="252" spans="1:7" ht="22.5">
      <c r="A252" s="9" t="s">
        <v>60</v>
      </c>
      <c r="B252" s="93" t="s">
        <v>844</v>
      </c>
      <c r="C252" s="35">
        <v>600</v>
      </c>
      <c r="D252" s="32" t="s">
        <v>483</v>
      </c>
      <c r="E252" s="105">
        <f>'Прил.№6'!F466</f>
        <v>497.8</v>
      </c>
      <c r="F252" s="105">
        <f>'Прил.№6'!G466</f>
        <v>0</v>
      </c>
      <c r="G252" s="105">
        <f>'Прил.№6'!H466</f>
        <v>0</v>
      </c>
    </row>
    <row r="253" spans="1:7" ht="33.75">
      <c r="A253" s="9" t="s">
        <v>60</v>
      </c>
      <c r="B253" s="93" t="s">
        <v>840</v>
      </c>
      <c r="C253" s="35"/>
      <c r="D253" s="31" t="s">
        <v>467</v>
      </c>
      <c r="E253" s="105">
        <f aca="true" t="shared" si="36" ref="E253:G254">E254</f>
        <v>7.5</v>
      </c>
      <c r="F253" s="105">
        <f t="shared" si="36"/>
        <v>0</v>
      </c>
      <c r="G253" s="105">
        <f t="shared" si="36"/>
        <v>0</v>
      </c>
    </row>
    <row r="254" spans="1:7" ht="22.5">
      <c r="A254" s="9" t="s">
        <v>60</v>
      </c>
      <c r="B254" s="93" t="s">
        <v>839</v>
      </c>
      <c r="C254" s="35"/>
      <c r="D254" s="32" t="s">
        <v>841</v>
      </c>
      <c r="E254" s="105">
        <f t="shared" si="36"/>
        <v>7.5</v>
      </c>
      <c r="F254" s="105">
        <f t="shared" si="36"/>
        <v>0</v>
      </c>
      <c r="G254" s="105">
        <f t="shared" si="36"/>
        <v>0</v>
      </c>
    </row>
    <row r="255" spans="1:7" ht="22.5">
      <c r="A255" s="9" t="s">
        <v>60</v>
      </c>
      <c r="B255" s="93" t="s">
        <v>839</v>
      </c>
      <c r="C255" s="35">
        <v>600</v>
      </c>
      <c r="D255" s="32" t="s">
        <v>483</v>
      </c>
      <c r="E255" s="105">
        <f>'Прил.№6'!F469</f>
        <v>7.5</v>
      </c>
      <c r="F255" s="105">
        <f>'Прил.№6'!G469</f>
        <v>0</v>
      </c>
      <c r="G255" s="105">
        <f>'Прил.№6'!H469</f>
        <v>0</v>
      </c>
    </row>
    <row r="256" spans="1:7" ht="12.75">
      <c r="A256" s="9" t="s">
        <v>60</v>
      </c>
      <c r="B256" s="39" t="s">
        <v>811</v>
      </c>
      <c r="C256" s="35"/>
      <c r="D256" s="34" t="s">
        <v>812</v>
      </c>
      <c r="E256" s="105">
        <f>E257+E260+E262</f>
        <v>42920.7</v>
      </c>
      <c r="F256" s="105">
        <f>F257+F260+F262</f>
        <v>0</v>
      </c>
      <c r="G256" s="105">
        <f>G257+G260+G262</f>
        <v>0</v>
      </c>
    </row>
    <row r="257" spans="1:7" ht="33.75">
      <c r="A257" s="9" t="s">
        <v>60</v>
      </c>
      <c r="B257" s="39" t="s">
        <v>813</v>
      </c>
      <c r="C257" s="35"/>
      <c r="D257" s="31" t="s">
        <v>814</v>
      </c>
      <c r="E257" s="105">
        <f aca="true" t="shared" si="37" ref="E257:G258">E258</f>
        <v>12659.8</v>
      </c>
      <c r="F257" s="105">
        <f t="shared" si="37"/>
        <v>0</v>
      </c>
      <c r="G257" s="105">
        <f t="shared" si="37"/>
        <v>0</v>
      </c>
    </row>
    <row r="258" spans="1:7" ht="45">
      <c r="A258" s="9" t="s">
        <v>60</v>
      </c>
      <c r="B258" s="39" t="s">
        <v>815</v>
      </c>
      <c r="C258" s="35"/>
      <c r="D258" s="31" t="s">
        <v>816</v>
      </c>
      <c r="E258" s="105">
        <f t="shared" si="37"/>
        <v>12659.8</v>
      </c>
      <c r="F258" s="105">
        <f t="shared" si="37"/>
        <v>0</v>
      </c>
      <c r="G258" s="105">
        <f t="shared" si="37"/>
        <v>0</v>
      </c>
    </row>
    <row r="259" spans="1:7" ht="22.5">
      <c r="A259" s="9" t="s">
        <v>60</v>
      </c>
      <c r="B259" s="39" t="s">
        <v>815</v>
      </c>
      <c r="C259" s="35">
        <v>414</v>
      </c>
      <c r="D259" s="32" t="s">
        <v>805</v>
      </c>
      <c r="E259" s="105">
        <f>'Прил.№6'!F139</f>
        <v>12659.8</v>
      </c>
      <c r="F259" s="105">
        <f>'Прил.№6'!G139</f>
        <v>0</v>
      </c>
      <c r="G259" s="105">
        <f>'Прил.№6'!H139</f>
        <v>0</v>
      </c>
    </row>
    <row r="260" spans="1:7" ht="22.5">
      <c r="A260" s="9" t="s">
        <v>60</v>
      </c>
      <c r="B260" s="39" t="s">
        <v>842</v>
      </c>
      <c r="C260" s="35"/>
      <c r="D260" s="31" t="s">
        <v>820</v>
      </c>
      <c r="E260" s="105">
        <f>E261</f>
        <v>22522.1</v>
      </c>
      <c r="F260" s="105">
        <f>F261</f>
        <v>0</v>
      </c>
      <c r="G260" s="105">
        <f>G261</f>
        <v>0</v>
      </c>
    </row>
    <row r="261" spans="1:7" ht="22.5">
      <c r="A261" s="9" t="s">
        <v>60</v>
      </c>
      <c r="B261" s="39" t="s">
        <v>842</v>
      </c>
      <c r="C261" s="35">
        <v>414</v>
      </c>
      <c r="D261" s="32" t="s">
        <v>805</v>
      </c>
      <c r="E261" s="105">
        <f>'Прил.№6'!F141</f>
        <v>22522.1</v>
      </c>
      <c r="F261" s="105">
        <f>'Прил.№6'!G141</f>
        <v>0</v>
      </c>
      <c r="G261" s="105">
        <f>'Прил.№6'!H141</f>
        <v>0</v>
      </c>
    </row>
    <row r="262" spans="1:7" ht="22.5">
      <c r="A262" s="9" t="s">
        <v>60</v>
      </c>
      <c r="B262" s="39" t="s">
        <v>843</v>
      </c>
      <c r="C262" s="35"/>
      <c r="D262" s="31" t="s">
        <v>821</v>
      </c>
      <c r="E262" s="105">
        <f>E263</f>
        <v>7738.8</v>
      </c>
      <c r="F262" s="105">
        <f>F263</f>
        <v>0</v>
      </c>
      <c r="G262" s="105">
        <f>G263</f>
        <v>0</v>
      </c>
    </row>
    <row r="263" spans="1:7" ht="22.5">
      <c r="A263" s="9" t="s">
        <v>60</v>
      </c>
      <c r="B263" s="39" t="s">
        <v>843</v>
      </c>
      <c r="C263" s="35">
        <v>414</v>
      </c>
      <c r="D263" s="32" t="s">
        <v>805</v>
      </c>
      <c r="E263" s="105">
        <f>'Прил.№6'!F143</f>
        <v>7738.8</v>
      </c>
      <c r="F263" s="105">
        <f>'Прил.№6'!G143</f>
        <v>0</v>
      </c>
      <c r="G263" s="105">
        <f>'Прил.№6'!H143</f>
        <v>0</v>
      </c>
    </row>
    <row r="264" spans="1:7" s="8" customFormat="1" ht="22.5">
      <c r="A264" s="9" t="s">
        <v>60</v>
      </c>
      <c r="B264" s="39" t="s">
        <v>144</v>
      </c>
      <c r="C264" s="35"/>
      <c r="D264" s="34" t="s">
        <v>184</v>
      </c>
      <c r="E264" s="105">
        <f aca="true" t="shared" si="38" ref="E264:G265">E265</f>
        <v>31369</v>
      </c>
      <c r="F264" s="105">
        <f t="shared" si="38"/>
        <v>31369</v>
      </c>
      <c r="G264" s="105">
        <f t="shared" si="38"/>
        <v>31369</v>
      </c>
    </row>
    <row r="265" spans="1:7" s="8" customFormat="1" ht="45">
      <c r="A265" s="9" t="s">
        <v>60</v>
      </c>
      <c r="B265" s="39" t="s">
        <v>145</v>
      </c>
      <c r="C265" s="35"/>
      <c r="D265" s="34" t="s">
        <v>146</v>
      </c>
      <c r="E265" s="105">
        <f t="shared" si="38"/>
        <v>31369</v>
      </c>
      <c r="F265" s="105">
        <f t="shared" si="38"/>
        <v>31369</v>
      </c>
      <c r="G265" s="105">
        <f t="shared" si="38"/>
        <v>31369</v>
      </c>
    </row>
    <row r="266" spans="1:7" s="8" customFormat="1" ht="22.5">
      <c r="A266" s="9" t="s">
        <v>60</v>
      </c>
      <c r="B266" s="39" t="s">
        <v>145</v>
      </c>
      <c r="C266" s="35">
        <v>600</v>
      </c>
      <c r="D266" s="32" t="s">
        <v>483</v>
      </c>
      <c r="E266" s="105">
        <f>'Прил.№6'!F472</f>
        <v>31369</v>
      </c>
      <c r="F266" s="105">
        <f>'Прил.№6'!G472</f>
        <v>31369</v>
      </c>
      <c r="G266" s="105">
        <f>'Прил.№6'!H472</f>
        <v>31369</v>
      </c>
    </row>
    <row r="267" spans="1:7" ht="12.75">
      <c r="A267" s="37" t="s">
        <v>55</v>
      </c>
      <c r="B267" s="37"/>
      <c r="C267" s="16"/>
      <c r="D267" s="18" t="s">
        <v>56</v>
      </c>
      <c r="E267" s="103">
        <f aca="true" t="shared" si="39" ref="E267:G268">E268</f>
        <v>107426.6</v>
      </c>
      <c r="F267" s="103">
        <f t="shared" si="39"/>
        <v>106950</v>
      </c>
      <c r="G267" s="103">
        <f t="shared" si="39"/>
        <v>106250</v>
      </c>
    </row>
    <row r="268" spans="1:7" ht="33.75">
      <c r="A268" s="9" t="s">
        <v>55</v>
      </c>
      <c r="B268" s="39" t="s">
        <v>248</v>
      </c>
      <c r="C268" s="35"/>
      <c r="D268" s="34" t="s">
        <v>49</v>
      </c>
      <c r="E268" s="105">
        <f t="shared" si="39"/>
        <v>107426.6</v>
      </c>
      <c r="F268" s="105">
        <f t="shared" si="39"/>
        <v>106950</v>
      </c>
      <c r="G268" s="105">
        <f t="shared" si="39"/>
        <v>106250</v>
      </c>
    </row>
    <row r="269" spans="1:7" ht="22.5">
      <c r="A269" s="9" t="s">
        <v>55</v>
      </c>
      <c r="B269" s="93">
        <v>1220000000</v>
      </c>
      <c r="C269" s="36"/>
      <c r="D269" s="45" t="s">
        <v>153</v>
      </c>
      <c r="E269" s="105">
        <f>E270+E283</f>
        <v>107426.6</v>
      </c>
      <c r="F269" s="105">
        <f>F270+F283</f>
        <v>106950</v>
      </c>
      <c r="G269" s="105">
        <f>G270+G283</f>
        <v>106250</v>
      </c>
    </row>
    <row r="270" spans="1:7" ht="22.5">
      <c r="A270" s="9" t="s">
        <v>55</v>
      </c>
      <c r="B270" s="93">
        <v>1220100000</v>
      </c>
      <c r="C270" s="36"/>
      <c r="D270" s="34" t="s">
        <v>153</v>
      </c>
      <c r="E270" s="105">
        <f>E271</f>
        <v>27577.6</v>
      </c>
      <c r="F270" s="105">
        <f>F271</f>
        <v>27100</v>
      </c>
      <c r="G270" s="105">
        <f>G271</f>
        <v>26400</v>
      </c>
    </row>
    <row r="271" spans="1:7" ht="12.75">
      <c r="A271" s="9" t="s">
        <v>55</v>
      </c>
      <c r="B271" s="93">
        <v>1220120000</v>
      </c>
      <c r="C271" s="36"/>
      <c r="D271" s="31" t="s">
        <v>384</v>
      </c>
      <c r="E271" s="105">
        <f>E272+E276+E274</f>
        <v>27577.6</v>
      </c>
      <c r="F271" s="105">
        <f>F272+F276+F274</f>
        <v>27100</v>
      </c>
      <c r="G271" s="105">
        <f>G272+G276+G274</f>
        <v>26400</v>
      </c>
    </row>
    <row r="272" spans="1:7" ht="12.75">
      <c r="A272" s="9" t="s">
        <v>55</v>
      </c>
      <c r="B272" s="93">
        <v>1220120020</v>
      </c>
      <c r="C272" s="36"/>
      <c r="D272" s="34" t="s">
        <v>356</v>
      </c>
      <c r="E272" s="105">
        <f>E273</f>
        <v>19939.5</v>
      </c>
      <c r="F272" s="105">
        <f>F273</f>
        <v>20539.5</v>
      </c>
      <c r="G272" s="105">
        <f>G273</f>
        <v>19839.5</v>
      </c>
    </row>
    <row r="273" spans="1:7" ht="22.5">
      <c r="A273" s="9" t="s">
        <v>55</v>
      </c>
      <c r="B273" s="93">
        <v>1220120020</v>
      </c>
      <c r="C273" s="35">
        <v>600</v>
      </c>
      <c r="D273" s="32" t="s">
        <v>483</v>
      </c>
      <c r="E273" s="105">
        <f>'Прил.№6'!F479</f>
        <v>19939.5</v>
      </c>
      <c r="F273" s="105">
        <f>'Прил.№6'!G479</f>
        <v>20539.5</v>
      </c>
      <c r="G273" s="105">
        <f>'Прил.№6'!H479</f>
        <v>19839.5</v>
      </c>
    </row>
    <row r="274" spans="1:7" ht="12.75">
      <c r="A274" s="9" t="s">
        <v>55</v>
      </c>
      <c r="B274" s="93">
        <v>1220120030</v>
      </c>
      <c r="C274" s="35"/>
      <c r="D274" s="32" t="s">
        <v>247</v>
      </c>
      <c r="E274" s="105">
        <f>E275</f>
        <v>0</v>
      </c>
      <c r="F274" s="105">
        <f>F275</f>
        <v>0</v>
      </c>
      <c r="G274" s="105">
        <f>G275</f>
        <v>0</v>
      </c>
    </row>
    <row r="275" spans="1:7" ht="22.5">
      <c r="A275" s="9" t="s">
        <v>55</v>
      </c>
      <c r="B275" s="93">
        <v>1220120030</v>
      </c>
      <c r="C275" s="35">
        <v>600</v>
      </c>
      <c r="D275" s="32" t="s">
        <v>483</v>
      </c>
      <c r="E275" s="105">
        <f>'Прил.№6'!F481</f>
        <v>0</v>
      </c>
      <c r="F275" s="105">
        <f>'Прил.№6'!G481</f>
        <v>0</v>
      </c>
      <c r="G275" s="105">
        <f>'Прил.№6'!H481</f>
        <v>0</v>
      </c>
    </row>
    <row r="276" spans="1:7" ht="33.75">
      <c r="A276" s="9" t="s">
        <v>55</v>
      </c>
      <c r="B276" s="93" t="s">
        <v>325</v>
      </c>
      <c r="C276" s="35"/>
      <c r="D276" s="32" t="s">
        <v>441</v>
      </c>
      <c r="E276" s="105">
        <f>E277+E279+E281</f>
        <v>7638.1</v>
      </c>
      <c r="F276" s="105">
        <f>F277+F279+F281</f>
        <v>6560.5</v>
      </c>
      <c r="G276" s="105">
        <f>G277+G279+G281</f>
        <v>6560.5</v>
      </c>
    </row>
    <row r="277" spans="1:7" s="8" customFormat="1" ht="22.5">
      <c r="A277" s="9" t="s">
        <v>55</v>
      </c>
      <c r="B277" s="93" t="s">
        <v>413</v>
      </c>
      <c r="C277" s="35"/>
      <c r="D277" s="34" t="s">
        <v>291</v>
      </c>
      <c r="E277" s="105">
        <f>E278</f>
        <v>1624.9</v>
      </c>
      <c r="F277" s="105">
        <f>F278</f>
        <v>1624.9</v>
      </c>
      <c r="G277" s="105">
        <f>G278</f>
        <v>1624.9</v>
      </c>
    </row>
    <row r="278" spans="1:7" s="8" customFormat="1" ht="22.5">
      <c r="A278" s="9" t="s">
        <v>55</v>
      </c>
      <c r="B278" s="93" t="s">
        <v>413</v>
      </c>
      <c r="C278" s="35">
        <v>600</v>
      </c>
      <c r="D278" s="32" t="s">
        <v>483</v>
      </c>
      <c r="E278" s="105">
        <f>'Прил.№6'!F484</f>
        <v>1624.9</v>
      </c>
      <c r="F278" s="105">
        <f>'Прил.№6'!G484</f>
        <v>1624.9</v>
      </c>
      <c r="G278" s="105">
        <f>'Прил.№6'!H484</f>
        <v>1624.9</v>
      </c>
    </row>
    <row r="279" spans="1:7" s="8" customFormat="1" ht="22.5">
      <c r="A279" s="9" t="s">
        <v>55</v>
      </c>
      <c r="B279" s="93" t="s">
        <v>414</v>
      </c>
      <c r="C279" s="35"/>
      <c r="D279" s="32" t="s">
        <v>290</v>
      </c>
      <c r="E279" s="105">
        <f>E280</f>
        <v>4935.6</v>
      </c>
      <c r="F279" s="105">
        <f>F280</f>
        <v>4935.6</v>
      </c>
      <c r="G279" s="105">
        <f>G280</f>
        <v>4935.6</v>
      </c>
    </row>
    <row r="280" spans="1:7" s="8" customFormat="1" ht="22.5">
      <c r="A280" s="9" t="s">
        <v>55</v>
      </c>
      <c r="B280" s="93" t="s">
        <v>414</v>
      </c>
      <c r="C280" s="35">
        <v>600</v>
      </c>
      <c r="D280" s="32" t="s">
        <v>483</v>
      </c>
      <c r="E280" s="105">
        <f>'Прил.№6'!F486</f>
        <v>4935.6</v>
      </c>
      <c r="F280" s="105">
        <f>'Прил.№6'!G486</f>
        <v>4935.6</v>
      </c>
      <c r="G280" s="105">
        <f>'Прил.№6'!H486</f>
        <v>4935.6</v>
      </c>
    </row>
    <row r="281" spans="1:7" ht="45">
      <c r="A281" s="9" t="s">
        <v>55</v>
      </c>
      <c r="B281" s="93" t="s">
        <v>793</v>
      </c>
      <c r="C281" s="35"/>
      <c r="D281" s="34" t="s">
        <v>794</v>
      </c>
      <c r="E281" s="105">
        <f>E282</f>
        <v>1077.6</v>
      </c>
      <c r="F281" s="105">
        <f>F282</f>
        <v>0</v>
      </c>
      <c r="G281" s="105">
        <f>G282</f>
        <v>0</v>
      </c>
    </row>
    <row r="282" spans="1:7" ht="22.5">
      <c r="A282" s="9" t="s">
        <v>55</v>
      </c>
      <c r="B282" s="93" t="s">
        <v>793</v>
      </c>
      <c r="C282" s="35">
        <v>600</v>
      </c>
      <c r="D282" s="32" t="s">
        <v>483</v>
      </c>
      <c r="E282" s="105">
        <f>'Прил.№6'!F488</f>
        <v>1077.6</v>
      </c>
      <c r="F282" s="105">
        <f>'Прил.№6'!G488</f>
        <v>0</v>
      </c>
      <c r="G282" s="105">
        <f>'Прил.№6'!H488</f>
        <v>0</v>
      </c>
    </row>
    <row r="283" spans="1:7" s="8" customFormat="1" ht="22.5">
      <c r="A283" s="9" t="s">
        <v>55</v>
      </c>
      <c r="B283" s="93">
        <v>1220110000</v>
      </c>
      <c r="C283" s="36"/>
      <c r="D283" s="34" t="s">
        <v>184</v>
      </c>
      <c r="E283" s="105">
        <f aca="true" t="shared" si="40" ref="E283:G284">E284</f>
        <v>79849</v>
      </c>
      <c r="F283" s="105">
        <f t="shared" si="40"/>
        <v>79850</v>
      </c>
      <c r="G283" s="105">
        <f t="shared" si="40"/>
        <v>79850</v>
      </c>
    </row>
    <row r="284" spans="1:7" s="8" customFormat="1" ht="67.5">
      <c r="A284" s="9" t="s">
        <v>55</v>
      </c>
      <c r="B284" s="93">
        <v>1220110750</v>
      </c>
      <c r="C284" s="36"/>
      <c r="D284" s="120" t="s">
        <v>147</v>
      </c>
      <c r="E284" s="105">
        <f t="shared" si="40"/>
        <v>79849</v>
      </c>
      <c r="F284" s="105">
        <f t="shared" si="40"/>
        <v>79850</v>
      </c>
      <c r="G284" s="105">
        <f t="shared" si="40"/>
        <v>79850</v>
      </c>
    </row>
    <row r="285" spans="1:7" s="8" customFormat="1" ht="22.5">
      <c r="A285" s="9" t="s">
        <v>55</v>
      </c>
      <c r="B285" s="93">
        <v>1220110750</v>
      </c>
      <c r="C285" s="36">
        <v>600</v>
      </c>
      <c r="D285" s="32" t="s">
        <v>511</v>
      </c>
      <c r="E285" s="105">
        <f>'Прил.№6'!F494</f>
        <v>79849</v>
      </c>
      <c r="F285" s="105">
        <f>'Прил.№6'!G494</f>
        <v>79850</v>
      </c>
      <c r="G285" s="105">
        <f>'Прил.№6'!H494</f>
        <v>79850</v>
      </c>
    </row>
    <row r="286" spans="1:7" s="8" customFormat="1" ht="12.75">
      <c r="A286" s="16" t="s">
        <v>559</v>
      </c>
      <c r="B286" s="38"/>
      <c r="C286" s="125"/>
      <c r="D286" s="33" t="s">
        <v>560</v>
      </c>
      <c r="E286" s="103">
        <f>E296+E287</f>
        <v>7210</v>
      </c>
      <c r="F286" s="103">
        <f>F296+F287</f>
        <v>7210</v>
      </c>
      <c r="G286" s="103">
        <f>G296+G287</f>
        <v>6720</v>
      </c>
    </row>
    <row r="287" spans="1:7" s="8" customFormat="1" ht="22.5">
      <c r="A287" s="9" t="s">
        <v>559</v>
      </c>
      <c r="B287" s="39" t="s">
        <v>265</v>
      </c>
      <c r="C287" s="9"/>
      <c r="D287" s="32" t="s">
        <v>48</v>
      </c>
      <c r="E287" s="105">
        <f>E288</f>
        <v>2560</v>
      </c>
      <c r="F287" s="105">
        <f aca="true" t="shared" si="41" ref="F287:G289">F288</f>
        <v>2560</v>
      </c>
      <c r="G287" s="105">
        <f t="shared" si="41"/>
        <v>2370</v>
      </c>
    </row>
    <row r="288" spans="1:7" s="8" customFormat="1" ht="12.75">
      <c r="A288" s="9" t="s">
        <v>559</v>
      </c>
      <c r="B288" s="39" t="s">
        <v>266</v>
      </c>
      <c r="C288" s="9"/>
      <c r="D288" s="32" t="s">
        <v>516</v>
      </c>
      <c r="E288" s="105">
        <f>E289</f>
        <v>2560</v>
      </c>
      <c r="F288" s="105">
        <f t="shared" si="41"/>
        <v>2560</v>
      </c>
      <c r="G288" s="105">
        <f t="shared" si="41"/>
        <v>2370</v>
      </c>
    </row>
    <row r="289" spans="1:7" s="8" customFormat="1" ht="12.75">
      <c r="A289" s="9" t="s">
        <v>559</v>
      </c>
      <c r="B289" s="39" t="s">
        <v>267</v>
      </c>
      <c r="C289" s="9"/>
      <c r="D289" s="32" t="s">
        <v>516</v>
      </c>
      <c r="E289" s="105">
        <f>E290</f>
        <v>2560</v>
      </c>
      <c r="F289" s="105">
        <f t="shared" si="41"/>
        <v>2560</v>
      </c>
      <c r="G289" s="105">
        <f t="shared" si="41"/>
        <v>2370</v>
      </c>
    </row>
    <row r="290" spans="1:7" s="8" customFormat="1" ht="12.75">
      <c r="A290" s="9" t="s">
        <v>559</v>
      </c>
      <c r="B290" s="39" t="s">
        <v>268</v>
      </c>
      <c r="C290" s="9"/>
      <c r="D290" s="31" t="s">
        <v>384</v>
      </c>
      <c r="E290" s="105">
        <f>E291+E293</f>
        <v>2560</v>
      </c>
      <c r="F290" s="105">
        <f>F291+F293</f>
        <v>2560</v>
      </c>
      <c r="G290" s="105">
        <f>G291+G293</f>
        <v>2370</v>
      </c>
    </row>
    <row r="291" spans="1:7" s="8" customFormat="1" ht="22.5">
      <c r="A291" s="9" t="s">
        <v>559</v>
      </c>
      <c r="B291" s="39" t="s">
        <v>269</v>
      </c>
      <c r="C291" s="9"/>
      <c r="D291" s="32" t="s">
        <v>508</v>
      </c>
      <c r="E291" s="105">
        <f>E292</f>
        <v>2560</v>
      </c>
      <c r="F291" s="105">
        <f>F292</f>
        <v>2560</v>
      </c>
      <c r="G291" s="105">
        <f>G292</f>
        <v>2370</v>
      </c>
    </row>
    <row r="292" spans="1:7" s="8" customFormat="1" ht="26.25" customHeight="1">
      <c r="A292" s="9" t="s">
        <v>559</v>
      </c>
      <c r="B292" s="39" t="s">
        <v>269</v>
      </c>
      <c r="C292" s="9" t="s">
        <v>152</v>
      </c>
      <c r="D292" s="32" t="s">
        <v>483</v>
      </c>
      <c r="E292" s="105">
        <f>'Прил.№6'!F314</f>
        <v>2560</v>
      </c>
      <c r="F292" s="105">
        <f>'Прил.№6'!G314</f>
        <v>2560</v>
      </c>
      <c r="G292" s="105">
        <f>'Прил.№6'!H314</f>
        <v>2370</v>
      </c>
    </row>
    <row r="293" spans="1:7" s="8" customFormat="1" ht="1.5" customHeight="1" hidden="1">
      <c r="A293" s="9" t="s">
        <v>559</v>
      </c>
      <c r="B293" s="39" t="s">
        <v>365</v>
      </c>
      <c r="C293" s="9"/>
      <c r="D293" s="34" t="s">
        <v>63</v>
      </c>
      <c r="E293" s="103">
        <f aca="true" t="shared" si="42" ref="E293:G294">E294</f>
        <v>0</v>
      </c>
      <c r="F293" s="103">
        <f t="shared" si="42"/>
        <v>0</v>
      </c>
      <c r="G293" s="103">
        <f t="shared" si="42"/>
        <v>0</v>
      </c>
    </row>
    <row r="294" spans="1:7" s="8" customFormat="1" ht="12.75" hidden="1">
      <c r="A294" s="9" t="s">
        <v>559</v>
      </c>
      <c r="B294" s="39" t="s">
        <v>366</v>
      </c>
      <c r="C294" s="9"/>
      <c r="D294" s="32" t="s">
        <v>247</v>
      </c>
      <c r="E294" s="103">
        <f t="shared" si="42"/>
        <v>0</v>
      </c>
      <c r="F294" s="103">
        <f t="shared" si="42"/>
        <v>0</v>
      </c>
      <c r="G294" s="103">
        <f t="shared" si="42"/>
        <v>0</v>
      </c>
    </row>
    <row r="295" spans="1:7" s="8" customFormat="1" ht="22.5" hidden="1">
      <c r="A295" s="9" t="s">
        <v>559</v>
      </c>
      <c r="B295" s="39" t="s">
        <v>366</v>
      </c>
      <c r="C295" s="9" t="s">
        <v>152</v>
      </c>
      <c r="D295" s="32" t="s">
        <v>483</v>
      </c>
      <c r="E295" s="103">
        <f>'Прил.№6'!F317</f>
        <v>0</v>
      </c>
      <c r="F295" s="103">
        <f>'Прил.№6'!G317</f>
        <v>0</v>
      </c>
      <c r="G295" s="103">
        <f>'Прил.№6'!H317</f>
        <v>0</v>
      </c>
    </row>
    <row r="296" spans="1:7" s="8" customFormat="1" ht="33.75">
      <c r="A296" s="9" t="s">
        <v>559</v>
      </c>
      <c r="B296" s="39" t="s">
        <v>248</v>
      </c>
      <c r="C296" s="35"/>
      <c r="D296" s="34" t="s">
        <v>49</v>
      </c>
      <c r="E296" s="105">
        <f>E297</f>
        <v>4650</v>
      </c>
      <c r="F296" s="105">
        <f>F297</f>
        <v>4650</v>
      </c>
      <c r="G296" s="105">
        <f>G297</f>
        <v>4350</v>
      </c>
    </row>
    <row r="297" spans="1:7" ht="22.5">
      <c r="A297" s="9" t="s">
        <v>559</v>
      </c>
      <c r="B297" s="93">
        <v>1230000000</v>
      </c>
      <c r="C297" s="36"/>
      <c r="D297" s="43" t="s">
        <v>188</v>
      </c>
      <c r="E297" s="105">
        <f aca="true" t="shared" si="43" ref="E297:G298">E298</f>
        <v>4650</v>
      </c>
      <c r="F297" s="105">
        <f t="shared" si="43"/>
        <v>4650</v>
      </c>
      <c r="G297" s="105">
        <f t="shared" si="43"/>
        <v>4350</v>
      </c>
    </row>
    <row r="298" spans="1:7" ht="22.5">
      <c r="A298" s="9" t="s">
        <v>559</v>
      </c>
      <c r="B298" s="93">
        <v>1230100000</v>
      </c>
      <c r="C298" s="36"/>
      <c r="D298" s="31" t="s">
        <v>360</v>
      </c>
      <c r="E298" s="105">
        <f t="shared" si="43"/>
        <v>4650</v>
      </c>
      <c r="F298" s="105">
        <f t="shared" si="43"/>
        <v>4650</v>
      </c>
      <c r="G298" s="105">
        <f t="shared" si="43"/>
        <v>4350</v>
      </c>
    </row>
    <row r="299" spans="1:7" ht="12.75">
      <c r="A299" s="9" t="s">
        <v>559</v>
      </c>
      <c r="B299" s="93">
        <v>1230120000</v>
      </c>
      <c r="C299" s="36"/>
      <c r="D299" s="31" t="s">
        <v>384</v>
      </c>
      <c r="E299" s="105">
        <f>E300+E302+E305</f>
        <v>4650</v>
      </c>
      <c r="F299" s="105">
        <f>F300+F302+F305</f>
        <v>4650</v>
      </c>
      <c r="G299" s="105">
        <f>G300+G302+G305</f>
        <v>4350</v>
      </c>
    </row>
    <row r="300" spans="1:7" ht="12.75">
      <c r="A300" s="9" t="s">
        <v>559</v>
      </c>
      <c r="B300" s="93">
        <v>1230120020</v>
      </c>
      <c r="C300" s="36"/>
      <c r="D300" s="31" t="s">
        <v>356</v>
      </c>
      <c r="E300" s="105">
        <f>E301</f>
        <v>4650</v>
      </c>
      <c r="F300" s="105">
        <f>F301</f>
        <v>4650</v>
      </c>
      <c r="G300" s="105">
        <f>G301</f>
        <v>4350</v>
      </c>
    </row>
    <row r="301" spans="1:7" ht="21.75" customHeight="1">
      <c r="A301" s="9" t="s">
        <v>559</v>
      </c>
      <c r="B301" s="93">
        <v>1230120020</v>
      </c>
      <c r="C301" s="36">
        <v>600</v>
      </c>
      <c r="D301" s="32" t="s">
        <v>511</v>
      </c>
      <c r="E301" s="105">
        <f>'Прил.№6'!F501</f>
        <v>4650</v>
      </c>
      <c r="F301" s="105">
        <f>'Прил.№6'!G501</f>
        <v>4650</v>
      </c>
      <c r="G301" s="105">
        <f>'Прил.№6'!H501</f>
        <v>4350</v>
      </c>
    </row>
    <row r="302" spans="1:7" ht="12.75" hidden="1">
      <c r="A302" s="9" t="s">
        <v>559</v>
      </c>
      <c r="B302" s="93">
        <v>1230120030</v>
      </c>
      <c r="C302" s="36"/>
      <c r="D302" s="34" t="s">
        <v>353</v>
      </c>
      <c r="E302" s="105">
        <f aca="true" t="shared" si="44" ref="E302:G303">E303</f>
        <v>0</v>
      </c>
      <c r="F302" s="105">
        <f t="shared" si="44"/>
        <v>0</v>
      </c>
      <c r="G302" s="105">
        <f t="shared" si="44"/>
        <v>0</v>
      </c>
    </row>
    <row r="303" spans="1:7" ht="12.75" hidden="1">
      <c r="A303" s="9" t="s">
        <v>559</v>
      </c>
      <c r="B303" s="93" t="s">
        <v>159</v>
      </c>
      <c r="C303" s="36"/>
      <c r="D303" s="32" t="s">
        <v>247</v>
      </c>
      <c r="E303" s="105">
        <f t="shared" si="44"/>
        <v>0</v>
      </c>
      <c r="F303" s="105">
        <f t="shared" si="44"/>
        <v>0</v>
      </c>
      <c r="G303" s="105">
        <f t="shared" si="44"/>
        <v>0</v>
      </c>
    </row>
    <row r="304" spans="1:7" ht="21.75" customHeight="1" hidden="1">
      <c r="A304" s="9" t="s">
        <v>559</v>
      </c>
      <c r="B304" s="93" t="s">
        <v>159</v>
      </c>
      <c r="C304" s="36">
        <v>600</v>
      </c>
      <c r="D304" s="32" t="s">
        <v>511</v>
      </c>
      <c r="E304" s="108">
        <f>'Прил.№6'!F504</f>
        <v>0</v>
      </c>
      <c r="F304" s="108">
        <f>'Прил.№6'!G504</f>
        <v>0</v>
      </c>
      <c r="G304" s="108">
        <f>'Прил.№6'!H504</f>
        <v>0</v>
      </c>
    </row>
    <row r="305" spans="1:7" ht="22.5" hidden="1">
      <c r="A305" s="9" t="s">
        <v>559</v>
      </c>
      <c r="B305" s="93">
        <v>1230120830</v>
      </c>
      <c r="C305" s="35"/>
      <c r="D305" s="34" t="s">
        <v>63</v>
      </c>
      <c r="E305" s="108">
        <f aca="true" t="shared" si="45" ref="E305:G306">E306</f>
        <v>0</v>
      </c>
      <c r="F305" s="108">
        <f t="shared" si="45"/>
        <v>0</v>
      </c>
      <c r="G305" s="108">
        <f t="shared" si="45"/>
        <v>0</v>
      </c>
    </row>
    <row r="306" spans="1:7" ht="12.75" hidden="1">
      <c r="A306" s="9" t="s">
        <v>559</v>
      </c>
      <c r="B306" s="93" t="s">
        <v>160</v>
      </c>
      <c r="C306" s="35"/>
      <c r="D306" s="32" t="s">
        <v>247</v>
      </c>
      <c r="E306" s="108">
        <f t="shared" si="45"/>
        <v>0</v>
      </c>
      <c r="F306" s="108">
        <f t="shared" si="45"/>
        <v>0</v>
      </c>
      <c r="G306" s="108">
        <f t="shared" si="45"/>
        <v>0</v>
      </c>
    </row>
    <row r="307" spans="1:7" ht="22.5" hidden="1">
      <c r="A307" s="9" t="s">
        <v>559</v>
      </c>
      <c r="B307" s="93" t="s">
        <v>160</v>
      </c>
      <c r="C307" s="36">
        <v>600</v>
      </c>
      <c r="D307" s="32" t="s">
        <v>511</v>
      </c>
      <c r="E307" s="108">
        <f>'Прил.№6'!F507</f>
        <v>0</v>
      </c>
      <c r="F307" s="108">
        <f>'Прил.№6'!G507</f>
        <v>0</v>
      </c>
      <c r="G307" s="108">
        <f>'Прил.№6'!H507</f>
        <v>0</v>
      </c>
    </row>
    <row r="308" spans="1:7" ht="22.5">
      <c r="A308" s="37" t="s">
        <v>65</v>
      </c>
      <c r="B308" s="38"/>
      <c r="C308" s="11"/>
      <c r="D308" s="18" t="str">
        <f>'Прил.№6'!E508</f>
        <v>Профессиональная подготовка, переподготовка и повышение квалификации</v>
      </c>
      <c r="E308" s="103">
        <f>E309+E315</f>
        <v>160</v>
      </c>
      <c r="F308" s="103">
        <f>F309+F315</f>
        <v>160</v>
      </c>
      <c r="G308" s="103">
        <f>G309+G315</f>
        <v>160</v>
      </c>
    </row>
    <row r="309" spans="1:7" ht="22.5">
      <c r="A309" s="9" t="s">
        <v>65</v>
      </c>
      <c r="B309" s="39" t="s">
        <v>385</v>
      </c>
      <c r="C309" s="9"/>
      <c r="D309" s="32" t="s">
        <v>41</v>
      </c>
      <c r="E309" s="105">
        <f aca="true" t="shared" si="46" ref="E309:G313">E310</f>
        <v>70</v>
      </c>
      <c r="F309" s="105">
        <f t="shared" si="46"/>
        <v>70</v>
      </c>
      <c r="G309" s="105">
        <f t="shared" si="46"/>
        <v>70</v>
      </c>
    </row>
    <row r="310" spans="1:7" ht="33.75">
      <c r="A310" s="9" t="s">
        <v>65</v>
      </c>
      <c r="B310" s="39" t="s">
        <v>403</v>
      </c>
      <c r="C310" s="9"/>
      <c r="D310" s="44" t="s">
        <v>51</v>
      </c>
      <c r="E310" s="105">
        <f t="shared" si="46"/>
        <v>70</v>
      </c>
      <c r="F310" s="105">
        <f t="shared" si="46"/>
        <v>70</v>
      </c>
      <c r="G310" s="105">
        <f t="shared" si="46"/>
        <v>70</v>
      </c>
    </row>
    <row r="311" spans="1:7" ht="22.5">
      <c r="A311" s="9" t="s">
        <v>65</v>
      </c>
      <c r="B311" s="39" t="s">
        <v>449</v>
      </c>
      <c r="C311" s="9"/>
      <c r="D311" s="32" t="s">
        <v>505</v>
      </c>
      <c r="E311" s="105">
        <f t="shared" si="46"/>
        <v>70</v>
      </c>
      <c r="F311" s="105">
        <f t="shared" si="46"/>
        <v>70</v>
      </c>
      <c r="G311" s="105">
        <f t="shared" si="46"/>
        <v>70</v>
      </c>
    </row>
    <row r="312" spans="1:7" ht="12.75">
      <c r="A312" s="9" t="s">
        <v>65</v>
      </c>
      <c r="B312" s="39" t="s">
        <v>450</v>
      </c>
      <c r="C312" s="9"/>
      <c r="D312" s="31" t="s">
        <v>384</v>
      </c>
      <c r="E312" s="105">
        <f t="shared" si="46"/>
        <v>70</v>
      </c>
      <c r="F312" s="105">
        <f t="shared" si="46"/>
        <v>70</v>
      </c>
      <c r="G312" s="105">
        <f t="shared" si="46"/>
        <v>70</v>
      </c>
    </row>
    <row r="313" spans="1:7" ht="22.5">
      <c r="A313" s="9" t="s">
        <v>65</v>
      </c>
      <c r="B313" s="39" t="s">
        <v>451</v>
      </c>
      <c r="C313" s="9"/>
      <c r="D313" s="32" t="s">
        <v>506</v>
      </c>
      <c r="E313" s="105">
        <f>E314</f>
        <v>70</v>
      </c>
      <c r="F313" s="105">
        <f t="shared" si="46"/>
        <v>70</v>
      </c>
      <c r="G313" s="105">
        <f t="shared" si="46"/>
        <v>70</v>
      </c>
    </row>
    <row r="314" spans="1:7" ht="22.5">
      <c r="A314" s="9" t="s">
        <v>65</v>
      </c>
      <c r="B314" s="39" t="s">
        <v>451</v>
      </c>
      <c r="C314" s="9" t="s">
        <v>106</v>
      </c>
      <c r="D314" s="32" t="s">
        <v>566</v>
      </c>
      <c r="E314" s="105">
        <f>'Прил.№6'!F154</f>
        <v>70</v>
      </c>
      <c r="F314" s="105">
        <f>'Прил.№6'!G154</f>
        <v>70</v>
      </c>
      <c r="G314" s="105">
        <f>'Прил.№6'!H154</f>
        <v>70</v>
      </c>
    </row>
    <row r="315" spans="1:7" s="5" customFormat="1" ht="33.75">
      <c r="A315" s="9" t="s">
        <v>65</v>
      </c>
      <c r="B315" s="93">
        <v>1200000000</v>
      </c>
      <c r="C315" s="11"/>
      <c r="D315" s="34" t="s">
        <v>49</v>
      </c>
      <c r="E315" s="105">
        <f aca="true" t="shared" si="47" ref="E315:G319">E316</f>
        <v>90</v>
      </c>
      <c r="F315" s="105">
        <f t="shared" si="47"/>
        <v>90</v>
      </c>
      <c r="G315" s="105">
        <f t="shared" si="47"/>
        <v>90</v>
      </c>
    </row>
    <row r="316" spans="1:7" ht="22.5">
      <c r="A316" s="9" t="s">
        <v>65</v>
      </c>
      <c r="B316" s="93">
        <v>1240000000</v>
      </c>
      <c r="C316" s="6"/>
      <c r="D316" s="44" t="s">
        <v>154</v>
      </c>
      <c r="E316" s="105">
        <f t="shared" si="47"/>
        <v>90</v>
      </c>
      <c r="F316" s="105">
        <f t="shared" si="47"/>
        <v>90</v>
      </c>
      <c r="G316" s="105">
        <f t="shared" si="47"/>
        <v>90</v>
      </c>
    </row>
    <row r="317" spans="1:7" ht="22.5">
      <c r="A317" s="9" t="s">
        <v>65</v>
      </c>
      <c r="B317" s="93">
        <v>1240100000</v>
      </c>
      <c r="C317" s="6"/>
      <c r="D317" s="31" t="s">
        <v>361</v>
      </c>
      <c r="E317" s="105">
        <f t="shared" si="47"/>
        <v>90</v>
      </c>
      <c r="F317" s="105">
        <f t="shared" si="47"/>
        <v>90</v>
      </c>
      <c r="G317" s="105">
        <f t="shared" si="47"/>
        <v>90</v>
      </c>
    </row>
    <row r="318" spans="1:7" ht="12.75">
      <c r="A318" s="9" t="s">
        <v>65</v>
      </c>
      <c r="B318" s="93">
        <v>1240120000</v>
      </c>
      <c r="C318" s="6"/>
      <c r="D318" s="31" t="s">
        <v>384</v>
      </c>
      <c r="E318" s="105">
        <f t="shared" si="47"/>
        <v>90</v>
      </c>
      <c r="F318" s="105">
        <f t="shared" si="47"/>
        <v>90</v>
      </c>
      <c r="G318" s="105">
        <f t="shared" si="47"/>
        <v>90</v>
      </c>
    </row>
    <row r="319" spans="1:7" ht="22.5">
      <c r="A319" s="9" t="s">
        <v>65</v>
      </c>
      <c r="B319" s="93">
        <v>1240120010</v>
      </c>
      <c r="C319" s="6"/>
      <c r="D319" s="31" t="s">
        <v>155</v>
      </c>
      <c r="E319" s="105">
        <f>E320</f>
        <v>90</v>
      </c>
      <c r="F319" s="105">
        <f t="shared" si="47"/>
        <v>90</v>
      </c>
      <c r="G319" s="105">
        <f t="shared" si="47"/>
        <v>90</v>
      </c>
    </row>
    <row r="320" spans="1:7" ht="22.5">
      <c r="A320" s="9" t="s">
        <v>65</v>
      </c>
      <c r="B320" s="93">
        <v>1240120010</v>
      </c>
      <c r="C320" s="36">
        <v>600</v>
      </c>
      <c r="D320" s="32" t="s">
        <v>511</v>
      </c>
      <c r="E320" s="105">
        <f>'Прил.№6'!F514</f>
        <v>90</v>
      </c>
      <c r="F320" s="105">
        <f>'Прил.№6'!G514</f>
        <v>90</v>
      </c>
      <c r="G320" s="105">
        <f>'Прил.№6'!H514</f>
        <v>90</v>
      </c>
    </row>
    <row r="321" spans="1:7" ht="12.75">
      <c r="A321" s="37" t="s">
        <v>13</v>
      </c>
      <c r="B321" s="93"/>
      <c r="C321" s="11"/>
      <c r="D321" s="18" t="s">
        <v>27</v>
      </c>
      <c r="E321" s="103">
        <f>E322+E343</f>
        <v>360</v>
      </c>
      <c r="F321" s="103">
        <f>F322+F343</f>
        <v>360</v>
      </c>
      <c r="G321" s="103">
        <f>G322+G343</f>
        <v>360</v>
      </c>
    </row>
    <row r="322" spans="1:7" ht="22.5">
      <c r="A322" s="9" t="s">
        <v>13</v>
      </c>
      <c r="B322" s="39" t="s">
        <v>463</v>
      </c>
      <c r="C322" s="9"/>
      <c r="D322" s="32" t="s">
        <v>53</v>
      </c>
      <c r="E322" s="105">
        <f>E323+E328</f>
        <v>180</v>
      </c>
      <c r="F322" s="105">
        <f>F323+F328</f>
        <v>180</v>
      </c>
      <c r="G322" s="105">
        <f>G323+G328</f>
        <v>180</v>
      </c>
    </row>
    <row r="323" spans="1:7" ht="12.75">
      <c r="A323" s="9" t="s">
        <v>13</v>
      </c>
      <c r="B323" s="39" t="s">
        <v>270</v>
      </c>
      <c r="C323" s="9"/>
      <c r="D323" s="44" t="s">
        <v>522</v>
      </c>
      <c r="E323" s="105">
        <f>E324</f>
        <v>30</v>
      </c>
      <c r="F323" s="105">
        <f aca="true" t="shared" si="48" ref="F323:G326">F324</f>
        <v>30</v>
      </c>
      <c r="G323" s="105">
        <f t="shared" si="48"/>
        <v>30</v>
      </c>
    </row>
    <row r="324" spans="1:7" ht="22.5">
      <c r="A324" s="9" t="s">
        <v>13</v>
      </c>
      <c r="B324" s="39" t="s">
        <v>271</v>
      </c>
      <c r="C324" s="9"/>
      <c r="D324" s="32" t="s">
        <v>261</v>
      </c>
      <c r="E324" s="105">
        <f>E325</f>
        <v>30</v>
      </c>
      <c r="F324" s="105">
        <f t="shared" si="48"/>
        <v>30</v>
      </c>
      <c r="G324" s="105">
        <f t="shared" si="48"/>
        <v>30</v>
      </c>
    </row>
    <row r="325" spans="1:7" ht="12.75">
      <c r="A325" s="9" t="s">
        <v>13</v>
      </c>
      <c r="B325" s="39" t="s">
        <v>272</v>
      </c>
      <c r="C325" s="9"/>
      <c r="D325" s="31" t="s">
        <v>384</v>
      </c>
      <c r="E325" s="105">
        <f>E326</f>
        <v>30</v>
      </c>
      <c r="F325" s="105">
        <f t="shared" si="48"/>
        <v>30</v>
      </c>
      <c r="G325" s="105">
        <f t="shared" si="48"/>
        <v>30</v>
      </c>
    </row>
    <row r="326" spans="1:7" ht="33.75">
      <c r="A326" s="9" t="s">
        <v>13</v>
      </c>
      <c r="B326" s="39" t="s">
        <v>273</v>
      </c>
      <c r="C326" s="9"/>
      <c r="D326" s="32" t="s">
        <v>262</v>
      </c>
      <c r="E326" s="105">
        <f>E327</f>
        <v>30</v>
      </c>
      <c r="F326" s="105">
        <f t="shared" si="48"/>
        <v>30</v>
      </c>
      <c r="G326" s="105">
        <f t="shared" si="48"/>
        <v>30</v>
      </c>
    </row>
    <row r="327" spans="1:7" ht="22.5">
      <c r="A327" s="9" t="s">
        <v>13</v>
      </c>
      <c r="B327" s="39" t="s">
        <v>273</v>
      </c>
      <c r="C327" s="9" t="s">
        <v>106</v>
      </c>
      <c r="D327" s="32" t="s">
        <v>566</v>
      </c>
      <c r="E327" s="105">
        <f>'Прил.№6'!F324</f>
        <v>30</v>
      </c>
      <c r="F327" s="105">
        <f>'Прил.№6'!G324</f>
        <v>30</v>
      </c>
      <c r="G327" s="105">
        <f>'Прил.№6'!H324</f>
        <v>30</v>
      </c>
    </row>
    <row r="328" spans="1:7" ht="33.75">
      <c r="A328" s="9" t="s">
        <v>13</v>
      </c>
      <c r="B328" s="39" t="s">
        <v>274</v>
      </c>
      <c r="C328" s="9"/>
      <c r="D328" s="44" t="s">
        <v>276</v>
      </c>
      <c r="E328" s="105">
        <f>E329+E333+E339</f>
        <v>150</v>
      </c>
      <c r="F328" s="105">
        <f>F329+F333+F339</f>
        <v>150</v>
      </c>
      <c r="G328" s="105">
        <f>G329+G333+G339</f>
        <v>150</v>
      </c>
    </row>
    <row r="329" spans="1:7" ht="22.5">
      <c r="A329" s="9" t="s">
        <v>13</v>
      </c>
      <c r="B329" s="39" t="s">
        <v>275</v>
      </c>
      <c r="C329" s="9"/>
      <c r="D329" s="32" t="s">
        <v>277</v>
      </c>
      <c r="E329" s="105">
        <f>E330</f>
        <v>90</v>
      </c>
      <c r="F329" s="105">
        <f aca="true" t="shared" si="49" ref="F329:G331">F330</f>
        <v>90</v>
      </c>
      <c r="G329" s="105">
        <f t="shared" si="49"/>
        <v>90</v>
      </c>
    </row>
    <row r="330" spans="1:7" ht="12.75">
      <c r="A330" s="9" t="s">
        <v>13</v>
      </c>
      <c r="B330" s="39" t="s">
        <v>203</v>
      </c>
      <c r="C330" s="9"/>
      <c r="D330" s="31" t="s">
        <v>384</v>
      </c>
      <c r="E330" s="105">
        <f>E331</f>
        <v>90</v>
      </c>
      <c r="F330" s="105">
        <f t="shared" si="49"/>
        <v>90</v>
      </c>
      <c r="G330" s="105">
        <f t="shared" si="49"/>
        <v>90</v>
      </c>
    </row>
    <row r="331" spans="1:7" ht="33.75">
      <c r="A331" s="9" t="s">
        <v>13</v>
      </c>
      <c r="B331" s="39" t="s">
        <v>204</v>
      </c>
      <c r="C331" s="9"/>
      <c r="D331" s="32" t="s">
        <v>278</v>
      </c>
      <c r="E331" s="108">
        <f>E332</f>
        <v>90</v>
      </c>
      <c r="F331" s="108">
        <f t="shared" si="49"/>
        <v>90</v>
      </c>
      <c r="G331" s="108">
        <f t="shared" si="49"/>
        <v>90</v>
      </c>
    </row>
    <row r="332" spans="1:7" ht="22.5">
      <c r="A332" s="9" t="s">
        <v>13</v>
      </c>
      <c r="B332" s="39" t="s">
        <v>204</v>
      </c>
      <c r="C332" s="9" t="s">
        <v>106</v>
      </c>
      <c r="D332" s="32" t="s">
        <v>566</v>
      </c>
      <c r="E332" s="108">
        <f>'Прил.№6'!F329</f>
        <v>90</v>
      </c>
      <c r="F332" s="108">
        <f>'Прил.№6'!G329</f>
        <v>90</v>
      </c>
      <c r="G332" s="108">
        <f>'Прил.№6'!H329</f>
        <v>90</v>
      </c>
    </row>
    <row r="333" spans="1:7" ht="12.75">
      <c r="A333" s="9" t="s">
        <v>13</v>
      </c>
      <c r="B333" s="39" t="s">
        <v>205</v>
      </c>
      <c r="C333" s="9"/>
      <c r="D333" s="32" t="s">
        <v>279</v>
      </c>
      <c r="E333" s="108">
        <f>E334</f>
        <v>40</v>
      </c>
      <c r="F333" s="108">
        <f>F334</f>
        <v>40</v>
      </c>
      <c r="G333" s="108">
        <f>G334</f>
        <v>40</v>
      </c>
    </row>
    <row r="334" spans="1:7" ht="12.75">
      <c r="A334" s="9" t="s">
        <v>13</v>
      </c>
      <c r="B334" s="39" t="s">
        <v>206</v>
      </c>
      <c r="C334" s="9"/>
      <c r="D334" s="31" t="s">
        <v>384</v>
      </c>
      <c r="E334" s="108">
        <f>E335+E337</f>
        <v>40</v>
      </c>
      <c r="F334" s="108">
        <f>F335+F337</f>
        <v>40</v>
      </c>
      <c r="G334" s="108">
        <f>G335+G337</f>
        <v>40</v>
      </c>
    </row>
    <row r="335" spans="1:7" ht="12.75">
      <c r="A335" s="9" t="s">
        <v>13</v>
      </c>
      <c r="B335" s="39" t="s">
        <v>207</v>
      </c>
      <c r="C335" s="9"/>
      <c r="D335" s="32" t="s">
        <v>280</v>
      </c>
      <c r="E335" s="108">
        <f>E336</f>
        <v>40</v>
      </c>
      <c r="F335" s="108">
        <f>F336</f>
        <v>40</v>
      </c>
      <c r="G335" s="108">
        <f>G336</f>
        <v>40</v>
      </c>
    </row>
    <row r="336" spans="1:7" ht="22.5">
      <c r="A336" s="9" t="s">
        <v>13</v>
      </c>
      <c r="B336" s="39" t="s">
        <v>207</v>
      </c>
      <c r="C336" s="9" t="s">
        <v>106</v>
      </c>
      <c r="D336" s="32" t="s">
        <v>566</v>
      </c>
      <c r="E336" s="108">
        <f>'Прил.№6'!F333</f>
        <v>40</v>
      </c>
      <c r="F336" s="108">
        <f>'Прил.№6'!G333</f>
        <v>40</v>
      </c>
      <c r="G336" s="108">
        <f>'Прил.№6'!H333</f>
        <v>40</v>
      </c>
    </row>
    <row r="337" spans="1:7" ht="22.5">
      <c r="A337" s="9" t="s">
        <v>13</v>
      </c>
      <c r="B337" s="39" t="s">
        <v>208</v>
      </c>
      <c r="C337" s="9"/>
      <c r="D337" s="32" t="s">
        <v>281</v>
      </c>
      <c r="E337" s="108">
        <f>E338</f>
        <v>0</v>
      </c>
      <c r="F337" s="108">
        <f>F338</f>
        <v>0</v>
      </c>
      <c r="G337" s="108">
        <f>G338</f>
        <v>0</v>
      </c>
    </row>
    <row r="338" spans="1:7" ht="22.5">
      <c r="A338" s="9" t="s">
        <v>13</v>
      </c>
      <c r="B338" s="39" t="s">
        <v>208</v>
      </c>
      <c r="C338" s="9" t="s">
        <v>106</v>
      </c>
      <c r="D338" s="32" t="s">
        <v>566</v>
      </c>
      <c r="E338" s="108">
        <f>'Прил.№6'!F336</f>
        <v>0</v>
      </c>
      <c r="F338" s="108">
        <f>'Прил.№6'!G336</f>
        <v>0</v>
      </c>
      <c r="G338" s="108">
        <f>'Прил.№6'!H336</f>
        <v>0</v>
      </c>
    </row>
    <row r="339" spans="1:7" ht="22.5">
      <c r="A339" s="9" t="s">
        <v>13</v>
      </c>
      <c r="B339" s="39" t="s">
        <v>367</v>
      </c>
      <c r="C339" s="9"/>
      <c r="D339" s="32" t="s">
        <v>368</v>
      </c>
      <c r="E339" s="108">
        <f>E340</f>
        <v>20</v>
      </c>
      <c r="F339" s="108">
        <f aca="true" t="shared" si="50" ref="F339:G341">F340</f>
        <v>20</v>
      </c>
      <c r="G339" s="108">
        <f t="shared" si="50"/>
        <v>20</v>
      </c>
    </row>
    <row r="340" spans="1:7" ht="12.75">
      <c r="A340" s="9" t="s">
        <v>13</v>
      </c>
      <c r="B340" s="39" t="s">
        <v>339</v>
      </c>
      <c r="C340" s="9"/>
      <c r="D340" s="31" t="s">
        <v>384</v>
      </c>
      <c r="E340" s="108">
        <f>E341</f>
        <v>20</v>
      </c>
      <c r="F340" s="108">
        <f t="shared" si="50"/>
        <v>20</v>
      </c>
      <c r="G340" s="108">
        <f t="shared" si="50"/>
        <v>20</v>
      </c>
    </row>
    <row r="341" spans="1:7" ht="12.75">
      <c r="A341" s="9" t="s">
        <v>13</v>
      </c>
      <c r="B341" s="39" t="s">
        <v>340</v>
      </c>
      <c r="C341" s="9"/>
      <c r="D341" s="32" t="s">
        <v>341</v>
      </c>
      <c r="E341" s="108">
        <f>E342</f>
        <v>20</v>
      </c>
      <c r="F341" s="108">
        <f t="shared" si="50"/>
        <v>20</v>
      </c>
      <c r="G341" s="108">
        <f t="shared" si="50"/>
        <v>20</v>
      </c>
    </row>
    <row r="342" spans="1:7" ht="22.5">
      <c r="A342" s="9" t="s">
        <v>13</v>
      </c>
      <c r="B342" s="39" t="s">
        <v>340</v>
      </c>
      <c r="C342" s="9" t="s">
        <v>106</v>
      </c>
      <c r="D342" s="32" t="s">
        <v>566</v>
      </c>
      <c r="E342" s="108">
        <f>'Прил.№6'!F340</f>
        <v>20</v>
      </c>
      <c r="F342" s="108">
        <f>'Прил.№6'!G340</f>
        <v>20</v>
      </c>
      <c r="G342" s="108">
        <f>'Прил.№6'!H340</f>
        <v>20</v>
      </c>
    </row>
    <row r="343" spans="1:7" ht="33.75">
      <c r="A343" s="9" t="s">
        <v>13</v>
      </c>
      <c r="B343" s="93">
        <v>1200000000</v>
      </c>
      <c r="C343" s="9"/>
      <c r="D343" s="34" t="s">
        <v>49</v>
      </c>
      <c r="E343" s="108">
        <f>E344</f>
        <v>180</v>
      </c>
      <c r="F343" s="108">
        <f aca="true" t="shared" si="51" ref="F343:G346">F344</f>
        <v>180</v>
      </c>
      <c r="G343" s="108">
        <f t="shared" si="51"/>
        <v>180</v>
      </c>
    </row>
    <row r="344" spans="1:7" ht="22.5">
      <c r="A344" s="9" t="s">
        <v>13</v>
      </c>
      <c r="B344" s="93">
        <v>1250000000</v>
      </c>
      <c r="C344" s="9"/>
      <c r="D344" s="45" t="s">
        <v>189</v>
      </c>
      <c r="E344" s="108">
        <f>E345</f>
        <v>180</v>
      </c>
      <c r="F344" s="108">
        <f t="shared" si="51"/>
        <v>180</v>
      </c>
      <c r="G344" s="108">
        <f t="shared" si="51"/>
        <v>180</v>
      </c>
    </row>
    <row r="345" spans="1:7" ht="22.5">
      <c r="A345" s="9" t="s">
        <v>13</v>
      </c>
      <c r="B345" s="93">
        <v>1250100000</v>
      </c>
      <c r="C345" s="9"/>
      <c r="D345" s="34" t="s">
        <v>369</v>
      </c>
      <c r="E345" s="108">
        <f>E346</f>
        <v>180</v>
      </c>
      <c r="F345" s="108">
        <f t="shared" si="51"/>
        <v>180</v>
      </c>
      <c r="G345" s="108">
        <f t="shared" si="51"/>
        <v>180</v>
      </c>
    </row>
    <row r="346" spans="1:7" ht="33.75">
      <c r="A346" s="9" t="s">
        <v>13</v>
      </c>
      <c r="B346" s="93" t="s">
        <v>415</v>
      </c>
      <c r="C346" s="9"/>
      <c r="D346" s="32" t="s">
        <v>441</v>
      </c>
      <c r="E346" s="108">
        <f>E347</f>
        <v>180</v>
      </c>
      <c r="F346" s="108">
        <f t="shared" si="51"/>
        <v>180</v>
      </c>
      <c r="G346" s="108">
        <f t="shared" si="51"/>
        <v>180</v>
      </c>
    </row>
    <row r="347" spans="1:7" ht="22.5">
      <c r="A347" s="9" t="s">
        <v>13</v>
      </c>
      <c r="B347" s="93" t="s">
        <v>417</v>
      </c>
      <c r="C347" s="9"/>
      <c r="D347" s="34" t="s">
        <v>370</v>
      </c>
      <c r="E347" s="108">
        <f>E348+E349</f>
        <v>180</v>
      </c>
      <c r="F347" s="108">
        <f>F348+F349</f>
        <v>180</v>
      </c>
      <c r="G347" s="108">
        <f>G348+G349</f>
        <v>180</v>
      </c>
    </row>
    <row r="348" spans="1:7" ht="22.5">
      <c r="A348" s="9" t="s">
        <v>13</v>
      </c>
      <c r="B348" s="93" t="s">
        <v>417</v>
      </c>
      <c r="C348" s="9" t="s">
        <v>106</v>
      </c>
      <c r="D348" s="32" t="s">
        <v>566</v>
      </c>
      <c r="E348" s="108">
        <f>'Прил.№6'!F523</f>
        <v>18</v>
      </c>
      <c r="F348" s="108">
        <f>'Прил.№6'!G523</f>
        <v>18</v>
      </c>
      <c r="G348" s="108">
        <f>'Прил.№6'!H523</f>
        <v>18</v>
      </c>
    </row>
    <row r="349" spans="1:7" ht="22.5">
      <c r="A349" s="9" t="s">
        <v>13</v>
      </c>
      <c r="B349" s="93" t="s">
        <v>417</v>
      </c>
      <c r="C349" s="9" t="s">
        <v>152</v>
      </c>
      <c r="D349" s="32" t="s">
        <v>483</v>
      </c>
      <c r="E349" s="108">
        <f>'Прил.№6'!F524</f>
        <v>162</v>
      </c>
      <c r="F349" s="108">
        <f>'Прил.№6'!G524</f>
        <v>162</v>
      </c>
      <c r="G349" s="108">
        <f>'Прил.№6'!H524</f>
        <v>162</v>
      </c>
    </row>
    <row r="350" spans="1:7" ht="12.75">
      <c r="A350" s="37" t="s">
        <v>14</v>
      </c>
      <c r="B350" s="93"/>
      <c r="C350" s="16"/>
      <c r="D350" s="12" t="s">
        <v>15</v>
      </c>
      <c r="E350" s="103">
        <f>E351</f>
        <v>7894.7</v>
      </c>
      <c r="F350" s="103">
        <f>F351</f>
        <v>7800</v>
      </c>
      <c r="G350" s="103">
        <f>G351</f>
        <v>7300</v>
      </c>
    </row>
    <row r="351" spans="1:7" ht="33.75">
      <c r="A351" s="9" t="s">
        <v>14</v>
      </c>
      <c r="B351" s="39" t="s">
        <v>248</v>
      </c>
      <c r="C351" s="9"/>
      <c r="D351" s="34" t="s">
        <v>49</v>
      </c>
      <c r="E351" s="105">
        <f>E362+E352+E357</f>
        <v>7894.7</v>
      </c>
      <c r="F351" s="105">
        <f>F362+F352+F357</f>
        <v>7800</v>
      </c>
      <c r="G351" s="105">
        <f>G362+G352+G357</f>
        <v>7300</v>
      </c>
    </row>
    <row r="352" spans="1:7" ht="22.5">
      <c r="A352" s="9" t="s">
        <v>14</v>
      </c>
      <c r="B352" s="93">
        <v>1230000000</v>
      </c>
      <c r="C352" s="36"/>
      <c r="D352" s="43" t="s">
        <v>188</v>
      </c>
      <c r="E352" s="105">
        <f>E353</f>
        <v>90</v>
      </c>
      <c r="F352" s="105">
        <f aca="true" t="shared" si="52" ref="F352:G355">F353</f>
        <v>90</v>
      </c>
      <c r="G352" s="105">
        <f t="shared" si="52"/>
        <v>90</v>
      </c>
    </row>
    <row r="353" spans="1:7" ht="33.75">
      <c r="A353" s="9" t="s">
        <v>14</v>
      </c>
      <c r="B353" s="93">
        <v>1230200000</v>
      </c>
      <c r="C353" s="9"/>
      <c r="D353" s="34" t="s">
        <v>374</v>
      </c>
      <c r="E353" s="105">
        <f>E354</f>
        <v>90</v>
      </c>
      <c r="F353" s="105">
        <f t="shared" si="52"/>
        <v>90</v>
      </c>
      <c r="G353" s="105">
        <f t="shared" si="52"/>
        <v>90</v>
      </c>
    </row>
    <row r="354" spans="1:7" ht="12.75">
      <c r="A354" s="9" t="s">
        <v>14</v>
      </c>
      <c r="B354" s="93">
        <v>1230220000</v>
      </c>
      <c r="C354" s="9"/>
      <c r="D354" s="31" t="s">
        <v>384</v>
      </c>
      <c r="E354" s="105">
        <f>E355</f>
        <v>90</v>
      </c>
      <c r="F354" s="105">
        <f t="shared" si="52"/>
        <v>90</v>
      </c>
      <c r="G354" s="105">
        <f t="shared" si="52"/>
        <v>90</v>
      </c>
    </row>
    <row r="355" spans="1:7" ht="22.5">
      <c r="A355" s="9" t="s">
        <v>14</v>
      </c>
      <c r="B355" s="93">
        <v>1230220010</v>
      </c>
      <c r="C355" s="9"/>
      <c r="D355" s="34" t="s">
        <v>373</v>
      </c>
      <c r="E355" s="105">
        <f>E356</f>
        <v>90</v>
      </c>
      <c r="F355" s="105">
        <f t="shared" si="52"/>
        <v>90</v>
      </c>
      <c r="G355" s="105">
        <f t="shared" si="52"/>
        <v>90</v>
      </c>
    </row>
    <row r="356" spans="1:7" ht="22.5">
      <c r="A356" s="9" t="s">
        <v>14</v>
      </c>
      <c r="B356" s="93">
        <v>1230220010</v>
      </c>
      <c r="C356" s="9" t="s">
        <v>106</v>
      </c>
      <c r="D356" s="32" t="s">
        <v>566</v>
      </c>
      <c r="E356" s="105">
        <f>'Прил.№6'!F531</f>
        <v>90</v>
      </c>
      <c r="F356" s="105">
        <f>'Прил.№6'!G531</f>
        <v>90</v>
      </c>
      <c r="G356" s="105">
        <f>'Прил.№6'!H531</f>
        <v>90</v>
      </c>
    </row>
    <row r="357" spans="1:7" ht="22.5">
      <c r="A357" s="9" t="s">
        <v>14</v>
      </c>
      <c r="B357" s="39" t="s">
        <v>163</v>
      </c>
      <c r="C357" s="9"/>
      <c r="D357" s="47" t="s">
        <v>154</v>
      </c>
      <c r="E357" s="105">
        <f>E358</f>
        <v>20</v>
      </c>
      <c r="F357" s="105">
        <f aca="true" t="shared" si="53" ref="F357:G360">F358</f>
        <v>20</v>
      </c>
      <c r="G357" s="105">
        <f t="shared" si="53"/>
        <v>20</v>
      </c>
    </row>
    <row r="358" spans="1:7" ht="45">
      <c r="A358" s="9" t="s">
        <v>14</v>
      </c>
      <c r="B358" s="39" t="s">
        <v>164</v>
      </c>
      <c r="C358" s="9"/>
      <c r="D358" s="46" t="s">
        <v>376</v>
      </c>
      <c r="E358" s="105">
        <f>E359</f>
        <v>20</v>
      </c>
      <c r="F358" s="105">
        <f t="shared" si="53"/>
        <v>20</v>
      </c>
      <c r="G358" s="105">
        <f t="shared" si="53"/>
        <v>20</v>
      </c>
    </row>
    <row r="359" spans="1:7" ht="12.75">
      <c r="A359" s="9" t="s">
        <v>14</v>
      </c>
      <c r="B359" s="39" t="s">
        <v>165</v>
      </c>
      <c r="C359" s="9"/>
      <c r="D359" s="31" t="s">
        <v>384</v>
      </c>
      <c r="E359" s="105">
        <f>E360</f>
        <v>20</v>
      </c>
      <c r="F359" s="105">
        <f t="shared" si="53"/>
        <v>20</v>
      </c>
      <c r="G359" s="105">
        <f t="shared" si="53"/>
        <v>20</v>
      </c>
    </row>
    <row r="360" spans="1:7" ht="22.5">
      <c r="A360" s="9" t="s">
        <v>14</v>
      </c>
      <c r="B360" s="39" t="s">
        <v>166</v>
      </c>
      <c r="C360" s="9"/>
      <c r="D360" s="46" t="s">
        <v>485</v>
      </c>
      <c r="E360" s="105">
        <f>E361</f>
        <v>20</v>
      </c>
      <c r="F360" s="105">
        <f t="shared" si="53"/>
        <v>20</v>
      </c>
      <c r="G360" s="105">
        <f t="shared" si="53"/>
        <v>20</v>
      </c>
    </row>
    <row r="361" spans="1:7" ht="22.5">
      <c r="A361" s="9" t="s">
        <v>14</v>
      </c>
      <c r="B361" s="39" t="s">
        <v>166</v>
      </c>
      <c r="C361" s="9" t="s">
        <v>106</v>
      </c>
      <c r="D361" s="32" t="s">
        <v>566</v>
      </c>
      <c r="E361" s="105">
        <f>'Прил.№6'!F536</f>
        <v>20</v>
      </c>
      <c r="F361" s="105">
        <f>'Прил.№6'!G536</f>
        <v>20</v>
      </c>
      <c r="G361" s="105">
        <f>'Прил.№6'!H536</f>
        <v>20</v>
      </c>
    </row>
    <row r="362" spans="1:7" ht="12.75">
      <c r="A362" s="9" t="s">
        <v>14</v>
      </c>
      <c r="B362" s="39" t="s">
        <v>167</v>
      </c>
      <c r="C362" s="9"/>
      <c r="D362" s="46" t="s">
        <v>183</v>
      </c>
      <c r="E362" s="105">
        <f aca="true" t="shared" si="54" ref="E362:G363">E363</f>
        <v>7784.7</v>
      </c>
      <c r="F362" s="105">
        <f t="shared" si="54"/>
        <v>7690</v>
      </c>
      <c r="G362" s="105">
        <f t="shared" si="54"/>
        <v>7190</v>
      </c>
    </row>
    <row r="363" spans="1:7" ht="33.75">
      <c r="A363" s="9" t="s">
        <v>14</v>
      </c>
      <c r="B363" s="39" t="s">
        <v>168</v>
      </c>
      <c r="C363" s="9"/>
      <c r="D363" s="32" t="s">
        <v>169</v>
      </c>
      <c r="E363" s="105">
        <f t="shared" si="54"/>
        <v>7784.7</v>
      </c>
      <c r="F363" s="105">
        <f t="shared" si="54"/>
        <v>7690</v>
      </c>
      <c r="G363" s="105">
        <f t="shared" si="54"/>
        <v>7190</v>
      </c>
    </row>
    <row r="364" spans="1:7" ht="12.75">
      <c r="A364" s="9" t="s">
        <v>14</v>
      </c>
      <c r="B364" s="39" t="s">
        <v>170</v>
      </c>
      <c r="C364" s="9"/>
      <c r="D364" s="31" t="s">
        <v>384</v>
      </c>
      <c r="E364" s="105">
        <f>E365+E367</f>
        <v>7784.7</v>
      </c>
      <c r="F364" s="105">
        <f>F365+F367</f>
        <v>7690</v>
      </c>
      <c r="G364" s="105">
        <f>G365+G367</f>
        <v>7190</v>
      </c>
    </row>
    <row r="365" spans="1:7" ht="12.75">
      <c r="A365" s="9" t="s">
        <v>14</v>
      </c>
      <c r="B365" s="39" t="s">
        <v>171</v>
      </c>
      <c r="C365" s="9"/>
      <c r="D365" s="32" t="s">
        <v>489</v>
      </c>
      <c r="E365" s="105">
        <f>E366</f>
        <v>1039.7</v>
      </c>
      <c r="F365" s="105">
        <f>F366</f>
        <v>945</v>
      </c>
      <c r="G365" s="105">
        <f>G366</f>
        <v>945</v>
      </c>
    </row>
    <row r="366" spans="1:7" ht="45">
      <c r="A366" s="9" t="s">
        <v>14</v>
      </c>
      <c r="B366" s="39" t="s">
        <v>171</v>
      </c>
      <c r="C366" s="9" t="s">
        <v>104</v>
      </c>
      <c r="D366" s="32" t="s">
        <v>105</v>
      </c>
      <c r="E366" s="105">
        <f>'Прил.№6'!F541</f>
        <v>1039.7</v>
      </c>
      <c r="F366" s="105">
        <f>'Прил.№6'!G541</f>
        <v>945</v>
      </c>
      <c r="G366" s="105">
        <f>'Прил.№6'!H541</f>
        <v>945</v>
      </c>
    </row>
    <row r="367" spans="1:7" ht="33.75">
      <c r="A367" s="9" t="s">
        <v>14</v>
      </c>
      <c r="B367" s="39" t="s">
        <v>172</v>
      </c>
      <c r="C367" s="9"/>
      <c r="D367" s="32" t="s">
        <v>156</v>
      </c>
      <c r="E367" s="105">
        <f>E368+E369+E370</f>
        <v>6745</v>
      </c>
      <c r="F367" s="105">
        <f>F368+F369+F370</f>
        <v>6745</v>
      </c>
      <c r="G367" s="105">
        <f>G368+G369+G370</f>
        <v>6245</v>
      </c>
    </row>
    <row r="368" spans="1:7" ht="45">
      <c r="A368" s="9" t="s">
        <v>14</v>
      </c>
      <c r="B368" s="39" t="s">
        <v>172</v>
      </c>
      <c r="C368" s="9" t="s">
        <v>104</v>
      </c>
      <c r="D368" s="32" t="s">
        <v>105</v>
      </c>
      <c r="E368" s="105">
        <f>'Прил.№6'!F543</f>
        <v>4939</v>
      </c>
      <c r="F368" s="105">
        <f>'Прил.№6'!G543</f>
        <v>4939</v>
      </c>
      <c r="G368" s="105">
        <f>'Прил.№6'!H543</f>
        <v>4639</v>
      </c>
    </row>
    <row r="369" spans="1:7" ht="22.5">
      <c r="A369" s="9" t="s">
        <v>14</v>
      </c>
      <c r="B369" s="39" t="s">
        <v>172</v>
      </c>
      <c r="C369" s="9" t="s">
        <v>106</v>
      </c>
      <c r="D369" s="32" t="s">
        <v>566</v>
      </c>
      <c r="E369" s="105">
        <f>'Прил.№6'!F544</f>
        <v>1786</v>
      </c>
      <c r="F369" s="105">
        <f>'Прил.№6'!G544</f>
        <v>1786</v>
      </c>
      <c r="G369" s="105">
        <f>'Прил.№6'!H544</f>
        <v>1586</v>
      </c>
    </row>
    <row r="370" spans="1:7" ht="12.75">
      <c r="A370" s="9" t="s">
        <v>14</v>
      </c>
      <c r="B370" s="39" t="s">
        <v>172</v>
      </c>
      <c r="C370" s="9" t="s">
        <v>150</v>
      </c>
      <c r="D370" s="31" t="s">
        <v>151</v>
      </c>
      <c r="E370" s="108">
        <f>'Прил.№6'!F545</f>
        <v>20</v>
      </c>
      <c r="F370" s="108">
        <f>'Прил.№6'!G545</f>
        <v>20</v>
      </c>
      <c r="G370" s="108">
        <f>'Прил.№6'!H545</f>
        <v>20</v>
      </c>
    </row>
    <row r="371" spans="1:7" ht="45" hidden="1">
      <c r="A371" s="9" t="s">
        <v>14</v>
      </c>
      <c r="B371" s="39" t="s">
        <v>173</v>
      </c>
      <c r="C371" s="9"/>
      <c r="D371" s="32" t="s">
        <v>378</v>
      </c>
      <c r="E371" s="105">
        <f aca="true" t="shared" si="55" ref="E371:G372">E372</f>
        <v>0</v>
      </c>
      <c r="F371" s="105">
        <f t="shared" si="55"/>
        <v>0</v>
      </c>
      <c r="G371" s="105">
        <f t="shared" si="55"/>
        <v>0</v>
      </c>
    </row>
    <row r="372" spans="1:7" ht="22.5" hidden="1">
      <c r="A372" s="9" t="s">
        <v>14</v>
      </c>
      <c r="B372" s="39" t="s">
        <v>174</v>
      </c>
      <c r="C372" s="9"/>
      <c r="D372" s="34" t="s">
        <v>161</v>
      </c>
      <c r="E372" s="105">
        <f t="shared" si="55"/>
        <v>0</v>
      </c>
      <c r="F372" s="105">
        <f t="shared" si="55"/>
        <v>0</v>
      </c>
      <c r="G372" s="105">
        <f t="shared" si="55"/>
        <v>0</v>
      </c>
    </row>
    <row r="373" spans="1:7" ht="22.5" hidden="1">
      <c r="A373" s="9" t="s">
        <v>14</v>
      </c>
      <c r="B373" s="39" t="s">
        <v>174</v>
      </c>
      <c r="C373" s="9" t="s">
        <v>106</v>
      </c>
      <c r="D373" s="32" t="s">
        <v>566</v>
      </c>
      <c r="E373" s="105">
        <f>'Прил.№6'!F548</f>
        <v>0</v>
      </c>
      <c r="F373" s="105">
        <f>'Прил.№6'!G548</f>
        <v>0</v>
      </c>
      <c r="G373" s="105">
        <f>'Прил.№6'!H548</f>
        <v>0</v>
      </c>
    </row>
    <row r="374" spans="1:7" ht="12.75">
      <c r="A374" s="37" t="s">
        <v>16</v>
      </c>
      <c r="B374" s="37"/>
      <c r="C374" s="16"/>
      <c r="D374" s="12" t="str">
        <f>'Прил.№6'!E341</f>
        <v>Культура, кинематография</v>
      </c>
      <c r="E374" s="103">
        <f>E375+E422</f>
        <v>30577.7</v>
      </c>
      <c r="F374" s="103">
        <f>F375+F422</f>
        <v>29990</v>
      </c>
      <c r="G374" s="103">
        <f>G375+G422</f>
        <v>27610</v>
      </c>
    </row>
    <row r="375" spans="1:7" ht="12.75">
      <c r="A375" s="37" t="s">
        <v>57</v>
      </c>
      <c r="B375" s="37"/>
      <c r="C375" s="16"/>
      <c r="D375" s="18" t="s">
        <v>58</v>
      </c>
      <c r="E375" s="103">
        <f>E376</f>
        <v>23800</v>
      </c>
      <c r="F375" s="103">
        <f>F376</f>
        <v>23300</v>
      </c>
      <c r="G375" s="103">
        <f>G376</f>
        <v>21270</v>
      </c>
    </row>
    <row r="376" spans="1:7" s="5" customFormat="1" ht="22.5">
      <c r="A376" s="9" t="s">
        <v>57</v>
      </c>
      <c r="B376" s="39" t="s">
        <v>265</v>
      </c>
      <c r="C376" s="9"/>
      <c r="D376" s="32" t="s">
        <v>48</v>
      </c>
      <c r="E376" s="105">
        <f>E377+E400+E412</f>
        <v>23800</v>
      </c>
      <c r="F376" s="105">
        <f>F377+F400+F412</f>
        <v>23300</v>
      </c>
      <c r="G376" s="105">
        <f>G377+G400+G412</f>
        <v>21270</v>
      </c>
    </row>
    <row r="377" spans="1:7" ht="22.5">
      <c r="A377" s="9" t="s">
        <v>57</v>
      </c>
      <c r="B377" s="39" t="s">
        <v>210</v>
      </c>
      <c r="C377" s="9"/>
      <c r="D377" s="44" t="s">
        <v>494</v>
      </c>
      <c r="E377" s="105">
        <f aca="true" t="shared" si="56" ref="E377:G378">E378</f>
        <v>16820</v>
      </c>
      <c r="F377" s="105">
        <f t="shared" si="56"/>
        <v>16320</v>
      </c>
      <c r="G377" s="105">
        <f t="shared" si="56"/>
        <v>14720</v>
      </c>
    </row>
    <row r="378" spans="1:7" ht="12.75">
      <c r="A378" s="9" t="s">
        <v>57</v>
      </c>
      <c r="B378" s="39" t="s">
        <v>211</v>
      </c>
      <c r="C378" s="9"/>
      <c r="D378" s="32" t="s">
        <v>495</v>
      </c>
      <c r="E378" s="105">
        <f t="shared" si="56"/>
        <v>16820</v>
      </c>
      <c r="F378" s="105">
        <f t="shared" si="56"/>
        <v>16320</v>
      </c>
      <c r="G378" s="105">
        <f t="shared" si="56"/>
        <v>14720</v>
      </c>
    </row>
    <row r="379" spans="1:7" ht="12.75">
      <c r="A379" s="9" t="s">
        <v>57</v>
      </c>
      <c r="B379" s="39" t="s">
        <v>212</v>
      </c>
      <c r="C379" s="9"/>
      <c r="D379" s="31" t="s">
        <v>384</v>
      </c>
      <c r="E379" s="105">
        <f>E380+E390+E394+E384+E387+E397+E382</f>
        <v>16820</v>
      </c>
      <c r="F379" s="105">
        <f>F380+F390+F394+F384+F387+F397+F382</f>
        <v>16320</v>
      </c>
      <c r="G379" s="105">
        <f>G380+G390+G394+G384+G387+G397+G382</f>
        <v>14720</v>
      </c>
    </row>
    <row r="380" spans="1:7" ht="33.75">
      <c r="A380" s="9" t="s">
        <v>57</v>
      </c>
      <c r="B380" s="39" t="s">
        <v>213</v>
      </c>
      <c r="C380" s="9"/>
      <c r="D380" s="32" t="s">
        <v>502</v>
      </c>
      <c r="E380" s="105">
        <f>E381</f>
        <v>6420</v>
      </c>
      <c r="F380" s="105">
        <f>F381</f>
        <v>6420</v>
      </c>
      <c r="G380" s="105">
        <f>G381</f>
        <v>5720</v>
      </c>
    </row>
    <row r="381" spans="1:7" ht="22.5">
      <c r="A381" s="9" t="s">
        <v>57</v>
      </c>
      <c r="B381" s="39" t="s">
        <v>213</v>
      </c>
      <c r="C381" s="9" t="s">
        <v>152</v>
      </c>
      <c r="D381" s="32" t="s">
        <v>483</v>
      </c>
      <c r="E381" s="105">
        <f>'Прил.№6'!F348</f>
        <v>6420</v>
      </c>
      <c r="F381" s="105">
        <f>'Прил.№6'!G348</f>
        <v>6420</v>
      </c>
      <c r="G381" s="105">
        <f>'Прил.№6'!H348</f>
        <v>5720</v>
      </c>
    </row>
    <row r="382" spans="1:7" ht="45">
      <c r="A382" s="9" t="s">
        <v>57</v>
      </c>
      <c r="B382" s="39" t="s">
        <v>562</v>
      </c>
      <c r="C382" s="9"/>
      <c r="D382" s="32" t="s">
        <v>36</v>
      </c>
      <c r="E382" s="105">
        <f>E383</f>
        <v>800</v>
      </c>
      <c r="F382" s="105">
        <f>F383</f>
        <v>800</v>
      </c>
      <c r="G382" s="105">
        <f>G383</f>
        <v>800</v>
      </c>
    </row>
    <row r="383" spans="1:7" ht="22.5">
      <c r="A383" s="9" t="s">
        <v>57</v>
      </c>
      <c r="B383" s="39" t="s">
        <v>562</v>
      </c>
      <c r="C383" s="9" t="s">
        <v>152</v>
      </c>
      <c r="D383" s="32" t="s">
        <v>483</v>
      </c>
      <c r="E383" s="105">
        <f>'Прил.№6'!F350</f>
        <v>800</v>
      </c>
      <c r="F383" s="105">
        <f>'Прил.№6'!G350</f>
        <v>800</v>
      </c>
      <c r="G383" s="105">
        <f>'Прил.№6'!H350</f>
        <v>800</v>
      </c>
    </row>
    <row r="384" spans="1:7" ht="12.75" hidden="1">
      <c r="A384" s="9" t="s">
        <v>57</v>
      </c>
      <c r="B384" s="39" t="s">
        <v>198</v>
      </c>
      <c r="C384" s="9"/>
      <c r="D384" s="34" t="s">
        <v>353</v>
      </c>
      <c r="E384" s="105">
        <f aca="true" t="shared" si="57" ref="E384:G385">E385</f>
        <v>0</v>
      </c>
      <c r="F384" s="105">
        <f t="shared" si="57"/>
        <v>0</v>
      </c>
      <c r="G384" s="105">
        <f t="shared" si="57"/>
        <v>0</v>
      </c>
    </row>
    <row r="385" spans="1:7" ht="12.75" hidden="1">
      <c r="A385" s="9" t="s">
        <v>57</v>
      </c>
      <c r="B385" s="39" t="s">
        <v>199</v>
      </c>
      <c r="C385" s="9"/>
      <c r="D385" s="32" t="s">
        <v>200</v>
      </c>
      <c r="E385" s="105">
        <f t="shared" si="57"/>
        <v>0</v>
      </c>
      <c r="F385" s="105">
        <f t="shared" si="57"/>
        <v>0</v>
      </c>
      <c r="G385" s="105">
        <f t="shared" si="57"/>
        <v>0</v>
      </c>
    </row>
    <row r="386" spans="1:7" ht="21.75" customHeight="1" hidden="1">
      <c r="A386" s="9" t="s">
        <v>57</v>
      </c>
      <c r="B386" s="39" t="s">
        <v>199</v>
      </c>
      <c r="C386" s="9" t="s">
        <v>152</v>
      </c>
      <c r="D386" s="32" t="s">
        <v>483</v>
      </c>
      <c r="E386" s="105">
        <f>'Прил.№6'!F353</f>
        <v>0</v>
      </c>
      <c r="F386" s="105">
        <f>'Прил.№6'!G353</f>
        <v>0</v>
      </c>
      <c r="G386" s="105">
        <f>'Прил.№6'!H353</f>
        <v>0</v>
      </c>
    </row>
    <row r="387" spans="1:7" ht="22.5" hidden="1">
      <c r="A387" s="9" t="s">
        <v>57</v>
      </c>
      <c r="B387" s="39" t="s">
        <v>201</v>
      </c>
      <c r="C387" s="9"/>
      <c r="D387" s="34" t="s">
        <v>63</v>
      </c>
      <c r="E387" s="105">
        <f aca="true" t="shared" si="58" ref="E387:G388">E388</f>
        <v>0</v>
      </c>
      <c r="F387" s="105">
        <f t="shared" si="58"/>
        <v>0</v>
      </c>
      <c r="G387" s="105">
        <f t="shared" si="58"/>
        <v>0</v>
      </c>
    </row>
    <row r="388" spans="1:7" ht="12.75" hidden="1">
      <c r="A388" s="9" t="s">
        <v>57</v>
      </c>
      <c r="B388" s="39" t="s">
        <v>202</v>
      </c>
      <c r="C388" s="9"/>
      <c r="D388" s="32" t="s">
        <v>200</v>
      </c>
      <c r="E388" s="105">
        <f t="shared" si="58"/>
        <v>0</v>
      </c>
      <c r="F388" s="105">
        <f t="shared" si="58"/>
        <v>0</v>
      </c>
      <c r="G388" s="105">
        <f t="shared" si="58"/>
        <v>0</v>
      </c>
    </row>
    <row r="389" spans="1:7" ht="22.5" hidden="1">
      <c r="A389" s="9" t="s">
        <v>57</v>
      </c>
      <c r="B389" s="39" t="s">
        <v>202</v>
      </c>
      <c r="C389" s="9" t="s">
        <v>152</v>
      </c>
      <c r="D389" s="32" t="s">
        <v>483</v>
      </c>
      <c r="E389" s="105">
        <f>'Прил.№6'!F356</f>
        <v>0</v>
      </c>
      <c r="F389" s="105">
        <f>'Прил.№6'!G356</f>
        <v>0</v>
      </c>
      <c r="G389" s="105">
        <f>'Прил.№6'!H356</f>
        <v>0</v>
      </c>
    </row>
    <row r="390" spans="1:7" ht="33.75">
      <c r="A390" s="9" t="s">
        <v>57</v>
      </c>
      <c r="B390" s="39" t="s">
        <v>214</v>
      </c>
      <c r="C390" s="48"/>
      <c r="D390" s="46" t="s">
        <v>503</v>
      </c>
      <c r="E390" s="105">
        <f>E391+E392+E393</f>
        <v>8000</v>
      </c>
      <c r="F390" s="105">
        <f>F391+F392+F393</f>
        <v>8000</v>
      </c>
      <c r="G390" s="105">
        <f>G391+G392+G393</f>
        <v>7200</v>
      </c>
    </row>
    <row r="391" spans="1:7" ht="45">
      <c r="A391" s="9" t="s">
        <v>57</v>
      </c>
      <c r="B391" s="39" t="s">
        <v>214</v>
      </c>
      <c r="C391" s="9" t="s">
        <v>104</v>
      </c>
      <c r="D391" s="32" t="s">
        <v>105</v>
      </c>
      <c r="E391" s="108">
        <f>'Прил.№6'!F358</f>
        <v>4760.4</v>
      </c>
      <c r="F391" s="108">
        <f>'Прил.№6'!G358</f>
        <v>4760.4</v>
      </c>
      <c r="G391" s="108">
        <f>'Прил.№6'!H358</f>
        <v>4360.4</v>
      </c>
    </row>
    <row r="392" spans="1:7" ht="22.5">
      <c r="A392" s="9" t="s">
        <v>57</v>
      </c>
      <c r="B392" s="39" t="s">
        <v>214</v>
      </c>
      <c r="C392" s="9" t="s">
        <v>106</v>
      </c>
      <c r="D392" s="32" t="s">
        <v>566</v>
      </c>
      <c r="E392" s="108">
        <f>'Прил.№6'!F359</f>
        <v>3202.6</v>
      </c>
      <c r="F392" s="108">
        <f>'Прил.№6'!G359</f>
        <v>3202.6</v>
      </c>
      <c r="G392" s="108">
        <f>'Прил.№6'!H359</f>
        <v>2802.6</v>
      </c>
    </row>
    <row r="393" spans="1:7" ht="12" customHeight="1">
      <c r="A393" s="9" t="s">
        <v>57</v>
      </c>
      <c r="B393" s="39" t="s">
        <v>214</v>
      </c>
      <c r="C393" s="9" t="s">
        <v>150</v>
      </c>
      <c r="D393" s="31" t="s">
        <v>151</v>
      </c>
      <c r="E393" s="105">
        <f>'Прил.№6'!F360</f>
        <v>37</v>
      </c>
      <c r="F393" s="105">
        <f>'Прил.№6'!G360</f>
        <v>37</v>
      </c>
      <c r="G393" s="105">
        <f>'Прил.№6'!H360</f>
        <v>37</v>
      </c>
    </row>
    <row r="394" spans="1:7" ht="1.5" customHeight="1" hidden="1">
      <c r="A394" s="9" t="s">
        <v>57</v>
      </c>
      <c r="B394" s="39" t="s">
        <v>215</v>
      </c>
      <c r="C394" s="9"/>
      <c r="D394" s="32" t="s">
        <v>486</v>
      </c>
      <c r="E394" s="105">
        <f aca="true" t="shared" si="59" ref="E394:G395">E395</f>
        <v>0</v>
      </c>
      <c r="F394" s="105">
        <f t="shared" si="59"/>
        <v>0</v>
      </c>
      <c r="G394" s="105">
        <f t="shared" si="59"/>
        <v>0</v>
      </c>
    </row>
    <row r="395" spans="1:7" ht="22.5" hidden="1">
      <c r="A395" s="9" t="s">
        <v>57</v>
      </c>
      <c r="B395" s="39" t="s">
        <v>216</v>
      </c>
      <c r="C395" s="9"/>
      <c r="D395" s="46" t="s">
        <v>292</v>
      </c>
      <c r="E395" s="105">
        <f t="shared" si="59"/>
        <v>0</v>
      </c>
      <c r="F395" s="105">
        <f t="shared" si="59"/>
        <v>0</v>
      </c>
      <c r="G395" s="105">
        <f t="shared" si="59"/>
        <v>0</v>
      </c>
    </row>
    <row r="396" spans="1:7" ht="22.5" hidden="1">
      <c r="A396" s="9" t="s">
        <v>57</v>
      </c>
      <c r="B396" s="39" t="s">
        <v>216</v>
      </c>
      <c r="C396" s="9" t="s">
        <v>106</v>
      </c>
      <c r="D396" s="32" t="s">
        <v>107</v>
      </c>
      <c r="E396" s="105">
        <f>'Прил.№6'!F363</f>
        <v>0</v>
      </c>
      <c r="F396" s="105">
        <f>'Прил.№6'!G363</f>
        <v>0</v>
      </c>
      <c r="G396" s="105">
        <f>'Прил.№6'!H363</f>
        <v>0</v>
      </c>
    </row>
    <row r="397" spans="1:7" ht="56.25">
      <c r="A397" s="9" t="s">
        <v>57</v>
      </c>
      <c r="B397" s="39" t="s">
        <v>563</v>
      </c>
      <c r="C397" s="9"/>
      <c r="D397" s="46" t="s">
        <v>37</v>
      </c>
      <c r="E397" s="105">
        <f>E398+E399</f>
        <v>1600</v>
      </c>
      <c r="F397" s="105">
        <f>F398+F399</f>
        <v>1100</v>
      </c>
      <c r="G397" s="105">
        <f>G398+G399</f>
        <v>1000</v>
      </c>
    </row>
    <row r="398" spans="1:7" ht="45">
      <c r="A398" s="9" t="s">
        <v>57</v>
      </c>
      <c r="B398" s="39" t="s">
        <v>563</v>
      </c>
      <c r="C398" s="9" t="s">
        <v>104</v>
      </c>
      <c r="D398" s="32" t="s">
        <v>105</v>
      </c>
      <c r="E398" s="105">
        <f>'Прил.№6'!F365</f>
        <v>800</v>
      </c>
      <c r="F398" s="105">
        <f>'Прил.№6'!G365</f>
        <v>800</v>
      </c>
      <c r="G398" s="105">
        <f>'Прил.№6'!H365</f>
        <v>700</v>
      </c>
    </row>
    <row r="399" spans="1:7" ht="22.5">
      <c r="A399" s="9" t="s">
        <v>57</v>
      </c>
      <c r="B399" s="39" t="s">
        <v>563</v>
      </c>
      <c r="C399" s="9" t="s">
        <v>106</v>
      </c>
      <c r="D399" s="32" t="s">
        <v>566</v>
      </c>
      <c r="E399" s="105">
        <f>'Прил.№6'!F366</f>
        <v>800</v>
      </c>
      <c r="F399" s="105">
        <f>'Прил.№6'!G366</f>
        <v>300</v>
      </c>
      <c r="G399" s="105">
        <f>'Прил.№6'!H366</f>
        <v>300</v>
      </c>
    </row>
    <row r="400" spans="1:7" ht="12.75">
      <c r="A400" s="9" t="s">
        <v>57</v>
      </c>
      <c r="B400" s="39" t="s">
        <v>217</v>
      </c>
      <c r="C400" s="9"/>
      <c r="D400" s="44" t="s">
        <v>514</v>
      </c>
      <c r="E400" s="108">
        <f aca="true" t="shared" si="60" ref="E400:G401">E401</f>
        <v>6680</v>
      </c>
      <c r="F400" s="108">
        <f t="shared" si="60"/>
        <v>6680</v>
      </c>
      <c r="G400" s="108">
        <f t="shared" si="60"/>
        <v>6280</v>
      </c>
    </row>
    <row r="401" spans="1:7" ht="12.75">
      <c r="A401" s="9" t="s">
        <v>57</v>
      </c>
      <c r="B401" s="39" t="s">
        <v>218</v>
      </c>
      <c r="C401" s="9"/>
      <c r="D401" s="32" t="s">
        <v>514</v>
      </c>
      <c r="E401" s="108">
        <f t="shared" si="60"/>
        <v>6680</v>
      </c>
      <c r="F401" s="108">
        <f t="shared" si="60"/>
        <v>6680</v>
      </c>
      <c r="G401" s="108">
        <f t="shared" si="60"/>
        <v>6280</v>
      </c>
    </row>
    <row r="402" spans="1:7" ht="12.75">
      <c r="A402" s="9" t="s">
        <v>57</v>
      </c>
      <c r="B402" s="39" t="s">
        <v>219</v>
      </c>
      <c r="C402" s="9"/>
      <c r="D402" s="31" t="s">
        <v>384</v>
      </c>
      <c r="E402" s="108">
        <f>E403+E407+E410</f>
        <v>6680</v>
      </c>
      <c r="F402" s="108">
        <f>F403+F407+F410</f>
        <v>6680</v>
      </c>
      <c r="G402" s="108">
        <f>G403+G407+G410</f>
        <v>6280</v>
      </c>
    </row>
    <row r="403" spans="1:7" ht="22.5">
      <c r="A403" s="9" t="s">
        <v>57</v>
      </c>
      <c r="B403" s="39" t="s">
        <v>220</v>
      </c>
      <c r="C403" s="9"/>
      <c r="D403" s="32" t="s">
        <v>504</v>
      </c>
      <c r="E403" s="108">
        <f>E404+E405+E406</f>
        <v>6080</v>
      </c>
      <c r="F403" s="108">
        <f>F404+F405+F406</f>
        <v>6080</v>
      </c>
      <c r="G403" s="108">
        <f>G404+G405+G406</f>
        <v>5680</v>
      </c>
    </row>
    <row r="404" spans="1:7" ht="45">
      <c r="A404" s="9" t="s">
        <v>57</v>
      </c>
      <c r="B404" s="39" t="s">
        <v>220</v>
      </c>
      <c r="C404" s="9" t="s">
        <v>104</v>
      </c>
      <c r="D404" s="32" t="s">
        <v>105</v>
      </c>
      <c r="E404" s="108">
        <f>'Прил.№6'!F371</f>
        <v>4635</v>
      </c>
      <c r="F404" s="108">
        <f>'Прил.№6'!G371</f>
        <v>4635</v>
      </c>
      <c r="G404" s="108">
        <f>'Прил.№6'!H371</f>
        <v>4385</v>
      </c>
    </row>
    <row r="405" spans="1:7" ht="22.5">
      <c r="A405" s="9" t="s">
        <v>57</v>
      </c>
      <c r="B405" s="39" t="s">
        <v>220</v>
      </c>
      <c r="C405" s="9" t="s">
        <v>106</v>
      </c>
      <c r="D405" s="32" t="s">
        <v>566</v>
      </c>
      <c r="E405" s="108">
        <f>'Прил.№6'!F372</f>
        <v>1410</v>
      </c>
      <c r="F405" s="108">
        <f>'Прил.№6'!G372</f>
        <v>1410</v>
      </c>
      <c r="G405" s="108">
        <f>'Прил.№6'!H372</f>
        <v>1260</v>
      </c>
    </row>
    <row r="406" spans="1:7" ht="17.25" customHeight="1">
      <c r="A406" s="9" t="s">
        <v>57</v>
      </c>
      <c r="B406" s="39" t="s">
        <v>220</v>
      </c>
      <c r="C406" s="9" t="s">
        <v>150</v>
      </c>
      <c r="D406" s="31" t="s">
        <v>151</v>
      </c>
      <c r="E406" s="105">
        <f>'Прил.№6'!F373</f>
        <v>35</v>
      </c>
      <c r="F406" s="105">
        <f>'Прил.№6'!G373</f>
        <v>35</v>
      </c>
      <c r="G406" s="105">
        <f>'Прил.№6'!H373</f>
        <v>35</v>
      </c>
    </row>
    <row r="407" spans="1:7" ht="22.5" hidden="1">
      <c r="A407" s="9" t="s">
        <v>57</v>
      </c>
      <c r="B407" s="39" t="s">
        <v>221</v>
      </c>
      <c r="C407" s="9"/>
      <c r="D407" s="32" t="s">
        <v>333</v>
      </c>
      <c r="E407" s="108">
        <f aca="true" t="shared" si="61" ref="E407:G408">E408</f>
        <v>0</v>
      </c>
      <c r="F407" s="108">
        <f t="shared" si="61"/>
        <v>0</v>
      </c>
      <c r="G407" s="108">
        <f t="shared" si="61"/>
        <v>0</v>
      </c>
    </row>
    <row r="408" spans="1:7" ht="22.5" hidden="1">
      <c r="A408" s="9" t="s">
        <v>57</v>
      </c>
      <c r="B408" s="39" t="s">
        <v>222</v>
      </c>
      <c r="C408" s="9"/>
      <c r="D408" s="46" t="s">
        <v>292</v>
      </c>
      <c r="E408" s="108">
        <f t="shared" si="61"/>
        <v>0</v>
      </c>
      <c r="F408" s="108">
        <f t="shared" si="61"/>
        <v>0</v>
      </c>
      <c r="G408" s="108">
        <f t="shared" si="61"/>
        <v>0</v>
      </c>
    </row>
    <row r="409" spans="1:7" ht="22.5" hidden="1">
      <c r="A409" s="9" t="s">
        <v>57</v>
      </c>
      <c r="B409" s="39" t="s">
        <v>222</v>
      </c>
      <c r="C409" s="9" t="s">
        <v>106</v>
      </c>
      <c r="D409" s="32" t="s">
        <v>566</v>
      </c>
      <c r="E409" s="108">
        <f>'Прил.№6'!F376</f>
        <v>0</v>
      </c>
      <c r="F409" s="108">
        <f>'Прил.№6'!G376</f>
        <v>0</v>
      </c>
      <c r="G409" s="108">
        <f>'Прил.№6'!H376</f>
        <v>0</v>
      </c>
    </row>
    <row r="410" spans="1:7" ht="33.75">
      <c r="A410" s="9" t="s">
        <v>57</v>
      </c>
      <c r="B410" s="39" t="s">
        <v>564</v>
      </c>
      <c r="C410" s="9"/>
      <c r="D410" s="32" t="s">
        <v>38</v>
      </c>
      <c r="E410" s="108">
        <f>E411</f>
        <v>600</v>
      </c>
      <c r="F410" s="108">
        <f>F411</f>
        <v>600</v>
      </c>
      <c r="G410" s="108">
        <f>G411</f>
        <v>600</v>
      </c>
    </row>
    <row r="411" spans="1:7" ht="45">
      <c r="A411" s="9" t="s">
        <v>57</v>
      </c>
      <c r="B411" s="39" t="s">
        <v>564</v>
      </c>
      <c r="C411" s="9" t="s">
        <v>104</v>
      </c>
      <c r="D411" s="32" t="s">
        <v>105</v>
      </c>
      <c r="E411" s="108">
        <f>'Прил.№6'!F378</f>
        <v>600</v>
      </c>
      <c r="F411" s="108">
        <f>'Прил.№6'!G378</f>
        <v>600</v>
      </c>
      <c r="G411" s="108">
        <f>'Прил.№6'!H378</f>
        <v>600</v>
      </c>
    </row>
    <row r="412" spans="1:7" ht="12.75">
      <c r="A412" s="9" t="s">
        <v>57</v>
      </c>
      <c r="B412" s="39" t="s">
        <v>223</v>
      </c>
      <c r="C412" s="9"/>
      <c r="D412" s="44" t="s">
        <v>515</v>
      </c>
      <c r="E412" s="108">
        <f aca="true" t="shared" si="62" ref="E412:G413">E413</f>
        <v>300</v>
      </c>
      <c r="F412" s="108">
        <f t="shared" si="62"/>
        <v>300</v>
      </c>
      <c r="G412" s="108">
        <f t="shared" si="62"/>
        <v>270</v>
      </c>
    </row>
    <row r="413" spans="1:7" ht="12.75">
      <c r="A413" s="9" t="s">
        <v>57</v>
      </c>
      <c r="B413" s="39" t="s">
        <v>224</v>
      </c>
      <c r="C413" s="9"/>
      <c r="D413" s="32" t="s">
        <v>515</v>
      </c>
      <c r="E413" s="108">
        <f t="shared" si="62"/>
        <v>300</v>
      </c>
      <c r="F413" s="108">
        <f t="shared" si="62"/>
        <v>300</v>
      </c>
      <c r="G413" s="108">
        <f t="shared" si="62"/>
        <v>270</v>
      </c>
    </row>
    <row r="414" spans="1:7" ht="12.75">
      <c r="A414" s="9" t="s">
        <v>57</v>
      </c>
      <c r="B414" s="39" t="s">
        <v>225</v>
      </c>
      <c r="C414" s="9"/>
      <c r="D414" s="31" t="s">
        <v>384</v>
      </c>
      <c r="E414" s="108">
        <f>E415+E419</f>
        <v>300</v>
      </c>
      <c r="F414" s="108">
        <f>F415+F419</f>
        <v>300</v>
      </c>
      <c r="G414" s="108">
        <f>G415+G419</f>
        <v>270</v>
      </c>
    </row>
    <row r="415" spans="1:7" ht="22.5">
      <c r="A415" s="9" t="s">
        <v>57</v>
      </c>
      <c r="B415" s="39" t="s">
        <v>226</v>
      </c>
      <c r="C415" s="9"/>
      <c r="D415" s="32" t="s">
        <v>507</v>
      </c>
      <c r="E415" s="108">
        <f>E416+E417+E418</f>
        <v>300</v>
      </c>
      <c r="F415" s="108">
        <f>F416+F417+F418</f>
        <v>300</v>
      </c>
      <c r="G415" s="108">
        <f>G416+G417+G418</f>
        <v>270</v>
      </c>
    </row>
    <row r="416" spans="1:7" ht="45">
      <c r="A416" s="9" t="s">
        <v>57</v>
      </c>
      <c r="B416" s="39" t="s">
        <v>226</v>
      </c>
      <c r="C416" s="9" t="s">
        <v>104</v>
      </c>
      <c r="D416" s="32" t="s">
        <v>105</v>
      </c>
      <c r="E416" s="108">
        <f>'Прил.№6'!F383</f>
        <v>160</v>
      </c>
      <c r="F416" s="108">
        <f>'Прил.№6'!G383</f>
        <v>160</v>
      </c>
      <c r="G416" s="108">
        <f>'Прил.№6'!H383</f>
        <v>140</v>
      </c>
    </row>
    <row r="417" spans="1:7" ht="22.5">
      <c r="A417" s="9" t="s">
        <v>57</v>
      </c>
      <c r="B417" s="39" t="s">
        <v>226</v>
      </c>
      <c r="C417" s="9" t="s">
        <v>106</v>
      </c>
      <c r="D417" s="32" t="s">
        <v>566</v>
      </c>
      <c r="E417" s="108">
        <f>'Прил.№6'!F384</f>
        <v>139</v>
      </c>
      <c r="F417" s="108">
        <f>'Прил.№6'!G384</f>
        <v>139</v>
      </c>
      <c r="G417" s="108">
        <f>'Прил.№6'!H384</f>
        <v>129</v>
      </c>
    </row>
    <row r="418" spans="1:7" ht="11.25" customHeight="1">
      <c r="A418" s="9" t="s">
        <v>57</v>
      </c>
      <c r="B418" s="39" t="s">
        <v>226</v>
      </c>
      <c r="C418" s="9" t="s">
        <v>150</v>
      </c>
      <c r="D418" s="120" t="s">
        <v>151</v>
      </c>
      <c r="E418" s="105">
        <f>'Прил.№6'!F385</f>
        <v>1</v>
      </c>
      <c r="F418" s="105">
        <f>'Прил.№6'!G385</f>
        <v>1</v>
      </c>
      <c r="G418" s="105">
        <f>'Прил.№6'!H385</f>
        <v>1</v>
      </c>
    </row>
    <row r="419" spans="1:7" ht="0.75" customHeight="1" hidden="1">
      <c r="A419" s="9" t="s">
        <v>57</v>
      </c>
      <c r="B419" s="39" t="s">
        <v>34</v>
      </c>
      <c r="C419" s="9"/>
      <c r="D419" s="32" t="s">
        <v>33</v>
      </c>
      <c r="E419" s="105">
        <f aca="true" t="shared" si="63" ref="E419:G420">E420</f>
        <v>0</v>
      </c>
      <c r="F419" s="105">
        <f t="shared" si="63"/>
        <v>0</v>
      </c>
      <c r="G419" s="105">
        <f t="shared" si="63"/>
        <v>0</v>
      </c>
    </row>
    <row r="420" spans="1:7" ht="22.5" hidden="1">
      <c r="A420" s="9" t="s">
        <v>57</v>
      </c>
      <c r="B420" s="39" t="s">
        <v>35</v>
      </c>
      <c r="C420" s="9"/>
      <c r="D420" s="46" t="s">
        <v>292</v>
      </c>
      <c r="E420" s="105">
        <f t="shared" si="63"/>
        <v>0</v>
      </c>
      <c r="F420" s="105">
        <f t="shared" si="63"/>
        <v>0</v>
      </c>
      <c r="G420" s="105">
        <f t="shared" si="63"/>
        <v>0</v>
      </c>
    </row>
    <row r="421" spans="1:7" ht="22.5" hidden="1">
      <c r="A421" s="9" t="s">
        <v>57</v>
      </c>
      <c r="B421" s="39" t="s">
        <v>35</v>
      </c>
      <c r="C421" s="9" t="s">
        <v>106</v>
      </c>
      <c r="D421" s="32" t="s">
        <v>566</v>
      </c>
      <c r="E421" s="105">
        <f>'Прил.№6'!F388</f>
        <v>0</v>
      </c>
      <c r="F421" s="105">
        <f>'Прил.№6'!G388</f>
        <v>0</v>
      </c>
      <c r="G421" s="105">
        <f>'Прил.№6'!H388</f>
        <v>0</v>
      </c>
    </row>
    <row r="422" spans="1:7" ht="12.75">
      <c r="A422" s="62" t="s">
        <v>17</v>
      </c>
      <c r="B422" s="62"/>
      <c r="C422" s="63"/>
      <c r="D422" s="18" t="str">
        <f>'Прил.№6'!E389</f>
        <v>Другие вопросы в области культуры, кинематографии</v>
      </c>
      <c r="E422" s="103">
        <f>E423</f>
        <v>6777.7</v>
      </c>
      <c r="F422" s="103">
        <f aca="true" t="shared" si="64" ref="F422:G425">F423</f>
        <v>6690</v>
      </c>
      <c r="G422" s="103">
        <f t="shared" si="64"/>
        <v>6340</v>
      </c>
    </row>
    <row r="423" spans="1:7" s="5" customFormat="1" ht="22.5">
      <c r="A423" s="9" t="s">
        <v>17</v>
      </c>
      <c r="B423" s="39" t="s">
        <v>265</v>
      </c>
      <c r="C423" s="9"/>
      <c r="D423" s="32" t="s">
        <v>48</v>
      </c>
      <c r="E423" s="105">
        <f>E424</f>
        <v>6777.7</v>
      </c>
      <c r="F423" s="105">
        <f t="shared" si="64"/>
        <v>6690</v>
      </c>
      <c r="G423" s="105">
        <f t="shared" si="64"/>
        <v>6340</v>
      </c>
    </row>
    <row r="424" spans="1:7" s="5" customFormat="1" ht="12.75">
      <c r="A424" s="9" t="s">
        <v>17</v>
      </c>
      <c r="B424" s="39" t="s">
        <v>227</v>
      </c>
      <c r="C424" s="9"/>
      <c r="D424" s="44" t="s">
        <v>183</v>
      </c>
      <c r="E424" s="105">
        <f>E425</f>
        <v>6777.7</v>
      </c>
      <c r="F424" s="105">
        <f t="shared" si="64"/>
        <v>6690</v>
      </c>
      <c r="G424" s="105">
        <f t="shared" si="64"/>
        <v>6340</v>
      </c>
    </row>
    <row r="425" spans="1:7" s="5" customFormat="1" ht="45">
      <c r="A425" s="9" t="s">
        <v>17</v>
      </c>
      <c r="B425" s="39" t="s">
        <v>228</v>
      </c>
      <c r="C425" s="9"/>
      <c r="D425" s="32" t="s">
        <v>509</v>
      </c>
      <c r="E425" s="105">
        <f>E426</f>
        <v>6777.7</v>
      </c>
      <c r="F425" s="105">
        <f t="shared" si="64"/>
        <v>6690</v>
      </c>
      <c r="G425" s="105">
        <f t="shared" si="64"/>
        <v>6340</v>
      </c>
    </row>
    <row r="426" spans="1:7" s="5" customFormat="1" ht="12.75">
      <c r="A426" s="9" t="s">
        <v>17</v>
      </c>
      <c r="B426" s="39" t="s">
        <v>229</v>
      </c>
      <c r="C426" s="9"/>
      <c r="D426" s="31" t="s">
        <v>384</v>
      </c>
      <c r="E426" s="105">
        <f>E427+E430+E437</f>
        <v>6777.7</v>
      </c>
      <c r="F426" s="105">
        <f>F427+F430+F437</f>
        <v>6690</v>
      </c>
      <c r="G426" s="105">
        <f>G427+G430+G437</f>
        <v>6340</v>
      </c>
    </row>
    <row r="427" spans="1:7" s="5" customFormat="1" ht="33.75">
      <c r="A427" s="9" t="s">
        <v>17</v>
      </c>
      <c r="B427" s="39" t="s">
        <v>230</v>
      </c>
      <c r="C427" s="9"/>
      <c r="D427" s="31" t="s">
        <v>231</v>
      </c>
      <c r="E427" s="105">
        <f>E428+E429</f>
        <v>964.5</v>
      </c>
      <c r="F427" s="105">
        <f>F428+F429</f>
        <v>876.8</v>
      </c>
      <c r="G427" s="105">
        <f>G428+G429</f>
        <v>876.8</v>
      </c>
    </row>
    <row r="428" spans="1:7" s="5" customFormat="1" ht="45">
      <c r="A428" s="9" t="s">
        <v>17</v>
      </c>
      <c r="B428" s="39" t="s">
        <v>230</v>
      </c>
      <c r="C428" s="9" t="s">
        <v>104</v>
      </c>
      <c r="D428" s="32" t="s">
        <v>105</v>
      </c>
      <c r="E428" s="105">
        <f>'Прил.№6'!F395</f>
        <v>964.5</v>
      </c>
      <c r="F428" s="105">
        <f>'Прил.№6'!G395</f>
        <v>876.8</v>
      </c>
      <c r="G428" s="105">
        <f>'Прил.№6'!H395</f>
        <v>876.8</v>
      </c>
    </row>
    <row r="429" spans="1:7" s="5" customFormat="1" ht="12.75">
      <c r="A429" s="9" t="s">
        <v>17</v>
      </c>
      <c r="B429" s="39" t="s">
        <v>230</v>
      </c>
      <c r="C429" s="9" t="s">
        <v>150</v>
      </c>
      <c r="D429" s="31" t="s">
        <v>151</v>
      </c>
      <c r="E429" s="105">
        <f>'Прил.№6'!F396</f>
        <v>0</v>
      </c>
      <c r="F429" s="105">
        <f>'Прил.№6'!G396</f>
        <v>0</v>
      </c>
      <c r="G429" s="105">
        <f>'Прил.№6'!H396</f>
        <v>0</v>
      </c>
    </row>
    <row r="430" spans="1:7" ht="33.75">
      <c r="A430" s="9" t="s">
        <v>17</v>
      </c>
      <c r="B430" s="39" t="s">
        <v>233</v>
      </c>
      <c r="C430" s="9"/>
      <c r="D430" s="32" t="s">
        <v>510</v>
      </c>
      <c r="E430" s="105">
        <f>E431+E432+E433</f>
        <v>1573</v>
      </c>
      <c r="F430" s="105">
        <f>F431+F432+F433</f>
        <v>1573</v>
      </c>
      <c r="G430" s="105">
        <f>G431+G432+G433</f>
        <v>1523</v>
      </c>
    </row>
    <row r="431" spans="1:7" ht="45">
      <c r="A431" s="9" t="s">
        <v>17</v>
      </c>
      <c r="B431" s="39" t="s">
        <v>233</v>
      </c>
      <c r="C431" s="9" t="s">
        <v>104</v>
      </c>
      <c r="D431" s="32" t="s">
        <v>105</v>
      </c>
      <c r="E431" s="108">
        <f>'Прил.№6'!F398</f>
        <v>1389</v>
      </c>
      <c r="F431" s="108">
        <f>'Прил.№6'!G398</f>
        <v>1389</v>
      </c>
      <c r="G431" s="108">
        <f>'Прил.№6'!H398</f>
        <v>1359</v>
      </c>
    </row>
    <row r="432" spans="1:7" ht="22.5">
      <c r="A432" s="9" t="s">
        <v>17</v>
      </c>
      <c r="B432" s="39" t="s">
        <v>233</v>
      </c>
      <c r="C432" s="9" t="s">
        <v>106</v>
      </c>
      <c r="D432" s="32" t="s">
        <v>566</v>
      </c>
      <c r="E432" s="105">
        <f>'Прил.№6'!F399</f>
        <v>174</v>
      </c>
      <c r="F432" s="105">
        <f>'Прил.№6'!G399</f>
        <v>174</v>
      </c>
      <c r="G432" s="105">
        <f>'Прил.№6'!H399</f>
        <v>154</v>
      </c>
    </row>
    <row r="433" spans="1:7" ht="12" customHeight="1">
      <c r="A433" s="9" t="s">
        <v>17</v>
      </c>
      <c r="B433" s="39" t="s">
        <v>233</v>
      </c>
      <c r="C433" s="9" t="s">
        <v>150</v>
      </c>
      <c r="D433" s="31" t="s">
        <v>151</v>
      </c>
      <c r="E433" s="105">
        <f>'Прил.№6'!F400</f>
        <v>10</v>
      </c>
      <c r="F433" s="105">
        <f>'Прил.№6'!G400</f>
        <v>10</v>
      </c>
      <c r="G433" s="105">
        <f>'Прил.№6'!H400</f>
        <v>10</v>
      </c>
    </row>
    <row r="434" spans="1:7" ht="45" hidden="1">
      <c r="A434" s="9" t="s">
        <v>17</v>
      </c>
      <c r="B434" s="39" t="s">
        <v>234</v>
      </c>
      <c r="C434" s="9"/>
      <c r="D434" s="32" t="s">
        <v>283</v>
      </c>
      <c r="E434" s="110">
        <f aca="true" t="shared" si="65" ref="E434:G435">E435</f>
        <v>0</v>
      </c>
      <c r="F434" s="110">
        <f t="shared" si="65"/>
        <v>0</v>
      </c>
      <c r="G434" s="110">
        <f t="shared" si="65"/>
        <v>0</v>
      </c>
    </row>
    <row r="435" spans="1:7" ht="22.5" hidden="1">
      <c r="A435" s="9" t="s">
        <v>17</v>
      </c>
      <c r="B435" s="39" t="s">
        <v>235</v>
      </c>
      <c r="C435" s="9"/>
      <c r="D435" s="46" t="s">
        <v>292</v>
      </c>
      <c r="E435" s="110">
        <f t="shared" si="65"/>
        <v>0</v>
      </c>
      <c r="F435" s="110">
        <f t="shared" si="65"/>
        <v>0</v>
      </c>
      <c r="G435" s="110">
        <f t="shared" si="65"/>
        <v>0</v>
      </c>
    </row>
    <row r="436" spans="1:7" ht="22.5" hidden="1">
      <c r="A436" s="9" t="s">
        <v>17</v>
      </c>
      <c r="B436" s="39" t="s">
        <v>235</v>
      </c>
      <c r="C436" s="9" t="s">
        <v>106</v>
      </c>
      <c r="D436" s="32" t="s">
        <v>566</v>
      </c>
      <c r="E436" s="110">
        <f>'Прил.№6'!F403</f>
        <v>0</v>
      </c>
      <c r="F436" s="110">
        <f>'Прил.№6'!G403</f>
        <v>0</v>
      </c>
      <c r="G436" s="110">
        <f>'Прил.№6'!H403</f>
        <v>0</v>
      </c>
    </row>
    <row r="437" spans="1:7" ht="33.75">
      <c r="A437" s="9" t="s">
        <v>17</v>
      </c>
      <c r="B437" s="39" t="s">
        <v>236</v>
      </c>
      <c r="C437" s="9"/>
      <c r="D437" s="32" t="s">
        <v>282</v>
      </c>
      <c r="E437" s="110">
        <f>E438+E439+E440</f>
        <v>4240.2</v>
      </c>
      <c r="F437" s="110">
        <f>F438+F439+F440</f>
        <v>4240.2</v>
      </c>
      <c r="G437" s="110">
        <f>G438+G439+G440</f>
        <v>3940.2</v>
      </c>
    </row>
    <row r="438" spans="1:7" ht="45">
      <c r="A438" s="9" t="s">
        <v>17</v>
      </c>
      <c r="B438" s="39" t="s">
        <v>236</v>
      </c>
      <c r="C438" s="9" t="s">
        <v>104</v>
      </c>
      <c r="D438" s="32" t="s">
        <v>105</v>
      </c>
      <c r="E438" s="110">
        <f>'Прил.№6'!F405</f>
        <v>2956.6</v>
      </c>
      <c r="F438" s="110">
        <f>'Прил.№6'!G405</f>
        <v>2956.6</v>
      </c>
      <c r="G438" s="110">
        <f>'Прил.№6'!H405</f>
        <v>2756.6</v>
      </c>
    </row>
    <row r="439" spans="1:7" ht="22.5">
      <c r="A439" s="9" t="s">
        <v>17</v>
      </c>
      <c r="B439" s="39" t="s">
        <v>236</v>
      </c>
      <c r="C439" s="9" t="s">
        <v>106</v>
      </c>
      <c r="D439" s="32" t="s">
        <v>566</v>
      </c>
      <c r="E439" s="110">
        <f>'Прил.№6'!F406</f>
        <v>1282.6</v>
      </c>
      <c r="F439" s="110">
        <f>'Прил.№6'!G406</f>
        <v>1282.6</v>
      </c>
      <c r="G439" s="110">
        <f>'Прил.№6'!H406</f>
        <v>1182.6</v>
      </c>
    </row>
    <row r="440" spans="1:7" ht="12.75">
      <c r="A440" s="9" t="s">
        <v>17</v>
      </c>
      <c r="B440" s="39" t="s">
        <v>236</v>
      </c>
      <c r="C440" s="9" t="s">
        <v>150</v>
      </c>
      <c r="D440" s="31" t="s">
        <v>151</v>
      </c>
      <c r="E440" s="110">
        <f>'Прил.№6'!F407</f>
        <v>1</v>
      </c>
      <c r="F440" s="110">
        <f>'Прил.№6'!G407</f>
        <v>1</v>
      </c>
      <c r="G440" s="110">
        <f>'Прил.№6'!H407</f>
        <v>1</v>
      </c>
    </row>
    <row r="441" spans="1:7" ht="12.75">
      <c r="A441" s="59" t="s">
        <v>18</v>
      </c>
      <c r="B441" s="37"/>
      <c r="C441" s="16"/>
      <c r="D441" s="12" t="s">
        <v>19</v>
      </c>
      <c r="E441" s="107">
        <f>E442+E449+E478</f>
        <v>12777.199999999999</v>
      </c>
      <c r="F441" s="107">
        <f>F442+F449+F478</f>
        <v>18929.4</v>
      </c>
      <c r="G441" s="107">
        <f>G442+G449+G478</f>
        <v>15518.6</v>
      </c>
    </row>
    <row r="442" spans="1:7" s="5" customFormat="1" ht="12.75">
      <c r="A442" s="37" t="s">
        <v>20</v>
      </c>
      <c r="B442" s="37"/>
      <c r="C442" s="16"/>
      <c r="D442" s="12" t="s">
        <v>21</v>
      </c>
      <c r="E442" s="103">
        <f>E448</f>
        <v>960</v>
      </c>
      <c r="F442" s="103">
        <f>F448</f>
        <v>960</v>
      </c>
      <c r="G442" s="103">
        <f>G448</f>
        <v>904.9</v>
      </c>
    </row>
    <row r="443" spans="1:7" s="5" customFormat="1" ht="22.5">
      <c r="A443" s="9" t="s">
        <v>20</v>
      </c>
      <c r="B443" s="39" t="s">
        <v>385</v>
      </c>
      <c r="C443" s="9"/>
      <c r="D443" s="32" t="s">
        <v>41</v>
      </c>
      <c r="E443" s="105">
        <f aca="true" t="shared" si="66" ref="E443:G447">E444</f>
        <v>960</v>
      </c>
      <c r="F443" s="105">
        <f t="shared" si="66"/>
        <v>960</v>
      </c>
      <c r="G443" s="105">
        <f t="shared" si="66"/>
        <v>904.9</v>
      </c>
    </row>
    <row r="444" spans="1:7" s="5" customFormat="1" ht="33.75">
      <c r="A444" s="17" t="s">
        <v>20</v>
      </c>
      <c r="B444" s="39" t="s">
        <v>403</v>
      </c>
      <c r="C444" s="9"/>
      <c r="D444" s="44" t="s">
        <v>51</v>
      </c>
      <c r="E444" s="105">
        <f t="shared" si="66"/>
        <v>960</v>
      </c>
      <c r="F444" s="105">
        <f t="shared" si="66"/>
        <v>960</v>
      </c>
      <c r="G444" s="105">
        <f t="shared" si="66"/>
        <v>904.9</v>
      </c>
    </row>
    <row r="445" spans="1:7" s="5" customFormat="1" ht="33.75">
      <c r="A445" s="17" t="s">
        <v>20</v>
      </c>
      <c r="B445" s="39" t="s">
        <v>452</v>
      </c>
      <c r="C445" s="17"/>
      <c r="D445" s="31" t="s">
        <v>456</v>
      </c>
      <c r="E445" s="105">
        <f t="shared" si="66"/>
        <v>960</v>
      </c>
      <c r="F445" s="105">
        <f t="shared" si="66"/>
        <v>960</v>
      </c>
      <c r="G445" s="105">
        <f t="shared" si="66"/>
        <v>904.9</v>
      </c>
    </row>
    <row r="446" spans="1:7" s="5" customFormat="1" ht="12.75">
      <c r="A446" s="17" t="s">
        <v>20</v>
      </c>
      <c r="B446" s="39" t="s">
        <v>453</v>
      </c>
      <c r="C446" s="17"/>
      <c r="D446" s="31" t="s">
        <v>384</v>
      </c>
      <c r="E446" s="105">
        <f t="shared" si="66"/>
        <v>960</v>
      </c>
      <c r="F446" s="105">
        <f t="shared" si="66"/>
        <v>960</v>
      </c>
      <c r="G446" s="105">
        <f t="shared" si="66"/>
        <v>904.9</v>
      </c>
    </row>
    <row r="447" spans="1:7" s="5" customFormat="1" ht="22.5">
      <c r="A447" s="17" t="s">
        <v>20</v>
      </c>
      <c r="B447" s="39" t="s">
        <v>454</v>
      </c>
      <c r="C447" s="17"/>
      <c r="D447" s="31" t="s">
        <v>455</v>
      </c>
      <c r="E447" s="105">
        <f>E448</f>
        <v>960</v>
      </c>
      <c r="F447" s="105">
        <f t="shared" si="66"/>
        <v>960</v>
      </c>
      <c r="G447" s="105">
        <f t="shared" si="66"/>
        <v>904.9</v>
      </c>
    </row>
    <row r="448" spans="1:7" s="5" customFormat="1" ht="12.75">
      <c r="A448" s="9" t="s">
        <v>20</v>
      </c>
      <c r="B448" s="39" t="s">
        <v>454</v>
      </c>
      <c r="C448" s="17" t="s">
        <v>181</v>
      </c>
      <c r="D448" s="31" t="s">
        <v>186</v>
      </c>
      <c r="E448" s="105">
        <f>'Прил.№6'!F162</f>
        <v>960</v>
      </c>
      <c r="F448" s="105">
        <f>'Прил.№6'!G162</f>
        <v>960</v>
      </c>
      <c r="G448" s="105">
        <f>'Прил.№6'!H162</f>
        <v>904.9</v>
      </c>
    </row>
    <row r="449" spans="1:7" ht="12" customHeight="1">
      <c r="A449" s="59" t="s">
        <v>22</v>
      </c>
      <c r="B449" s="39"/>
      <c r="C449" s="16"/>
      <c r="D449" s="12" t="s">
        <v>23</v>
      </c>
      <c r="E449" s="107">
        <f>E456+E462+E450+E472</f>
        <v>5540</v>
      </c>
      <c r="F449" s="107">
        <f>F456+F462+F450+F472</f>
        <v>5540</v>
      </c>
      <c r="G449" s="107">
        <f>G456+G462+G450+G472</f>
        <v>5540</v>
      </c>
    </row>
    <row r="450" spans="1:7" ht="22.5" hidden="1">
      <c r="A450" s="9" t="s">
        <v>22</v>
      </c>
      <c r="B450" s="39" t="s">
        <v>457</v>
      </c>
      <c r="C450" s="9"/>
      <c r="D450" s="31" t="s">
        <v>43</v>
      </c>
      <c r="E450" s="106">
        <f aca="true" t="shared" si="67" ref="E450:G454">E451</f>
        <v>0</v>
      </c>
      <c r="F450" s="106">
        <f t="shared" si="67"/>
        <v>0</v>
      </c>
      <c r="G450" s="106">
        <f t="shared" si="67"/>
        <v>0</v>
      </c>
    </row>
    <row r="451" spans="1:7" ht="56.25" hidden="1">
      <c r="A451" s="9" t="s">
        <v>22</v>
      </c>
      <c r="B451" s="39" t="s">
        <v>458</v>
      </c>
      <c r="C451" s="9"/>
      <c r="D451" s="44" t="s">
        <v>351</v>
      </c>
      <c r="E451" s="106">
        <f t="shared" si="67"/>
        <v>0</v>
      </c>
      <c r="F451" s="106">
        <f t="shared" si="67"/>
        <v>0</v>
      </c>
      <c r="G451" s="106">
        <f t="shared" si="67"/>
        <v>0</v>
      </c>
    </row>
    <row r="452" spans="1:7" ht="45" hidden="1">
      <c r="A452" s="9" t="s">
        <v>22</v>
      </c>
      <c r="B452" s="39" t="s">
        <v>459</v>
      </c>
      <c r="C452" s="9"/>
      <c r="D452" s="32" t="s">
        <v>352</v>
      </c>
      <c r="E452" s="106">
        <f t="shared" si="67"/>
        <v>0</v>
      </c>
      <c r="F452" s="106">
        <f t="shared" si="67"/>
        <v>0</v>
      </c>
      <c r="G452" s="106">
        <f t="shared" si="67"/>
        <v>0</v>
      </c>
    </row>
    <row r="453" spans="1:7" ht="12.75" hidden="1">
      <c r="A453" s="9" t="s">
        <v>22</v>
      </c>
      <c r="B453" s="39" t="s">
        <v>460</v>
      </c>
      <c r="C453" s="9"/>
      <c r="D453" s="31" t="s">
        <v>384</v>
      </c>
      <c r="E453" s="106">
        <f t="shared" si="67"/>
        <v>0</v>
      </c>
      <c r="F453" s="106">
        <f t="shared" si="67"/>
        <v>0</v>
      </c>
      <c r="G453" s="106">
        <f t="shared" si="67"/>
        <v>0</v>
      </c>
    </row>
    <row r="454" spans="1:7" ht="22.5" hidden="1">
      <c r="A454" s="9" t="s">
        <v>22</v>
      </c>
      <c r="B454" s="39" t="s">
        <v>461</v>
      </c>
      <c r="C454" s="9"/>
      <c r="D454" s="32" t="s">
        <v>462</v>
      </c>
      <c r="E454" s="106">
        <f>E455</f>
        <v>0</v>
      </c>
      <c r="F454" s="106">
        <f t="shared" si="67"/>
        <v>0</v>
      </c>
      <c r="G454" s="106">
        <f t="shared" si="67"/>
        <v>0</v>
      </c>
    </row>
    <row r="455" spans="1:7" ht="12.75" hidden="1">
      <c r="A455" s="9" t="s">
        <v>22</v>
      </c>
      <c r="B455" s="39" t="s">
        <v>461</v>
      </c>
      <c r="C455" s="9" t="s">
        <v>181</v>
      </c>
      <c r="D455" s="31" t="s">
        <v>186</v>
      </c>
      <c r="E455" s="106">
        <f>'Прил.№6'!F169</f>
        <v>0</v>
      </c>
      <c r="F455" s="106">
        <f>'Прил.№6'!G169</f>
        <v>0</v>
      </c>
      <c r="G455" s="106">
        <f>'Прил.№6'!H169</f>
        <v>0</v>
      </c>
    </row>
    <row r="456" spans="1:7" ht="22.5">
      <c r="A456" s="9" t="s">
        <v>22</v>
      </c>
      <c r="B456" s="39" t="s">
        <v>463</v>
      </c>
      <c r="C456" s="9"/>
      <c r="D456" s="32" t="s">
        <v>53</v>
      </c>
      <c r="E456" s="106">
        <f aca="true" t="shared" si="68" ref="E456:G460">E457</f>
        <v>250</v>
      </c>
      <c r="F456" s="106">
        <f t="shared" si="68"/>
        <v>250</v>
      </c>
      <c r="G456" s="106">
        <f t="shared" si="68"/>
        <v>250</v>
      </c>
    </row>
    <row r="457" spans="1:7" ht="12.75">
      <c r="A457" s="9" t="s">
        <v>22</v>
      </c>
      <c r="B457" s="39" t="s">
        <v>464</v>
      </c>
      <c r="C457" s="9"/>
      <c r="D457" s="44" t="s">
        <v>521</v>
      </c>
      <c r="E457" s="106">
        <f t="shared" si="68"/>
        <v>250</v>
      </c>
      <c r="F457" s="106">
        <f t="shared" si="68"/>
        <v>250</v>
      </c>
      <c r="G457" s="106">
        <f t="shared" si="68"/>
        <v>250</v>
      </c>
    </row>
    <row r="458" spans="1:7" ht="12.75">
      <c r="A458" s="9" t="s">
        <v>22</v>
      </c>
      <c r="B458" s="39" t="s">
        <v>465</v>
      </c>
      <c r="C458" s="9"/>
      <c r="D458" s="31" t="s">
        <v>284</v>
      </c>
      <c r="E458" s="106">
        <f t="shared" si="68"/>
        <v>250</v>
      </c>
      <c r="F458" s="106">
        <f t="shared" si="68"/>
        <v>250</v>
      </c>
      <c r="G458" s="106">
        <f t="shared" si="68"/>
        <v>250</v>
      </c>
    </row>
    <row r="459" spans="1:7" ht="33.75">
      <c r="A459" s="9" t="s">
        <v>22</v>
      </c>
      <c r="B459" s="39" t="s">
        <v>466</v>
      </c>
      <c r="C459" s="9"/>
      <c r="D459" s="31" t="s">
        <v>467</v>
      </c>
      <c r="E459" s="106">
        <f t="shared" si="68"/>
        <v>250</v>
      </c>
      <c r="F459" s="106">
        <f t="shared" si="68"/>
        <v>250</v>
      </c>
      <c r="G459" s="106">
        <f t="shared" si="68"/>
        <v>250</v>
      </c>
    </row>
    <row r="460" spans="1:7" ht="22.5">
      <c r="A460" s="9" t="s">
        <v>22</v>
      </c>
      <c r="B460" s="39" t="s">
        <v>817</v>
      </c>
      <c r="C460" s="9"/>
      <c r="D460" s="31" t="s">
        <v>357</v>
      </c>
      <c r="E460" s="106">
        <f>E461</f>
        <v>250</v>
      </c>
      <c r="F460" s="106">
        <f t="shared" si="68"/>
        <v>250</v>
      </c>
      <c r="G460" s="106">
        <f t="shared" si="68"/>
        <v>250</v>
      </c>
    </row>
    <row r="461" spans="1:7" ht="12.75">
      <c r="A461" s="9" t="s">
        <v>22</v>
      </c>
      <c r="B461" s="39" t="s">
        <v>817</v>
      </c>
      <c r="C461" s="9" t="s">
        <v>181</v>
      </c>
      <c r="D461" s="31" t="s">
        <v>186</v>
      </c>
      <c r="E461" s="105">
        <f>'Прил.№6'!F177</f>
        <v>250</v>
      </c>
      <c r="F461" s="105">
        <f>'Прил.№6'!G177</f>
        <v>250</v>
      </c>
      <c r="G461" s="105">
        <f>'Прил.№6'!H177</f>
        <v>250</v>
      </c>
    </row>
    <row r="462" spans="1:7" ht="22.5">
      <c r="A462" s="9" t="s">
        <v>22</v>
      </c>
      <c r="B462" s="39" t="s">
        <v>468</v>
      </c>
      <c r="C462" s="9"/>
      <c r="D462" s="32" t="s">
        <v>45</v>
      </c>
      <c r="E462" s="105">
        <f>E463</f>
        <v>250</v>
      </c>
      <c r="F462" s="105">
        <f>F463</f>
        <v>250</v>
      </c>
      <c r="G462" s="105">
        <f>G463</f>
        <v>250</v>
      </c>
    </row>
    <row r="463" spans="1:7" ht="22.5">
      <c r="A463" s="9" t="s">
        <v>22</v>
      </c>
      <c r="B463" s="39" t="s">
        <v>469</v>
      </c>
      <c r="C463" s="9"/>
      <c r="D463" s="43" t="s">
        <v>529</v>
      </c>
      <c r="E463" s="105">
        <f>E464+E468</f>
        <v>250</v>
      </c>
      <c r="F463" s="105">
        <f>F464+F468</f>
        <v>250</v>
      </c>
      <c r="G463" s="105">
        <f>G464+G468</f>
        <v>250</v>
      </c>
    </row>
    <row r="464" spans="1:7" ht="33.75">
      <c r="A464" s="9" t="s">
        <v>22</v>
      </c>
      <c r="B464" s="39" t="s">
        <v>470</v>
      </c>
      <c r="C464" s="9"/>
      <c r="D464" s="32" t="s">
        <v>335</v>
      </c>
      <c r="E464" s="105">
        <f>E465</f>
        <v>150</v>
      </c>
      <c r="F464" s="105">
        <f aca="true" t="shared" si="69" ref="F464:G466">F465</f>
        <v>150</v>
      </c>
      <c r="G464" s="105">
        <f t="shared" si="69"/>
        <v>150</v>
      </c>
    </row>
    <row r="465" spans="1:7" ht="12.75">
      <c r="A465" s="9" t="s">
        <v>22</v>
      </c>
      <c r="B465" s="39" t="s">
        <v>471</v>
      </c>
      <c r="C465" s="9"/>
      <c r="D465" s="31" t="s">
        <v>384</v>
      </c>
      <c r="E465" s="105">
        <f>E466</f>
        <v>150</v>
      </c>
      <c r="F465" s="105">
        <f t="shared" si="69"/>
        <v>150</v>
      </c>
      <c r="G465" s="105">
        <f t="shared" si="69"/>
        <v>150</v>
      </c>
    </row>
    <row r="466" spans="1:7" ht="22.5">
      <c r="A466" s="9" t="s">
        <v>22</v>
      </c>
      <c r="B466" s="39" t="s">
        <v>472</v>
      </c>
      <c r="C466" s="9"/>
      <c r="D466" s="32" t="s">
        <v>336</v>
      </c>
      <c r="E466" s="105">
        <f>E467</f>
        <v>150</v>
      </c>
      <c r="F466" s="105">
        <f t="shared" si="69"/>
        <v>150</v>
      </c>
      <c r="G466" s="105">
        <f t="shared" si="69"/>
        <v>150</v>
      </c>
    </row>
    <row r="467" spans="1:7" ht="22.5">
      <c r="A467" s="9" t="s">
        <v>22</v>
      </c>
      <c r="B467" s="39" t="s">
        <v>472</v>
      </c>
      <c r="C467" s="9" t="s">
        <v>106</v>
      </c>
      <c r="D467" s="32" t="s">
        <v>566</v>
      </c>
      <c r="E467" s="105">
        <f>'Прил.№6'!F415</f>
        <v>150</v>
      </c>
      <c r="F467" s="105">
        <f>'Прил.№6'!G415</f>
        <v>150</v>
      </c>
      <c r="G467" s="105">
        <f>'Прил.№6'!H415</f>
        <v>150</v>
      </c>
    </row>
    <row r="468" spans="1:7" ht="33.75">
      <c r="A468" s="9" t="s">
        <v>22</v>
      </c>
      <c r="B468" s="39" t="s">
        <v>473</v>
      </c>
      <c r="C468" s="9"/>
      <c r="D468" s="32" t="s">
        <v>338</v>
      </c>
      <c r="E468" s="105">
        <f>E469</f>
        <v>100</v>
      </c>
      <c r="F468" s="105">
        <f aca="true" t="shared" si="70" ref="F468:G470">F469</f>
        <v>100</v>
      </c>
      <c r="G468" s="105">
        <f t="shared" si="70"/>
        <v>100</v>
      </c>
    </row>
    <row r="469" spans="1:7" ht="12.75">
      <c r="A469" s="9" t="s">
        <v>22</v>
      </c>
      <c r="B469" s="39" t="s">
        <v>475</v>
      </c>
      <c r="C469" s="9"/>
      <c r="D469" s="31" t="s">
        <v>384</v>
      </c>
      <c r="E469" s="105">
        <f>E470</f>
        <v>100</v>
      </c>
      <c r="F469" s="105">
        <f t="shared" si="70"/>
        <v>100</v>
      </c>
      <c r="G469" s="105">
        <f t="shared" si="70"/>
        <v>100</v>
      </c>
    </row>
    <row r="470" spans="1:7" ht="45">
      <c r="A470" s="9" t="s">
        <v>22</v>
      </c>
      <c r="B470" s="39" t="s">
        <v>474</v>
      </c>
      <c r="C470" s="9"/>
      <c r="D470" s="32" t="s">
        <v>337</v>
      </c>
      <c r="E470" s="105">
        <f>E471</f>
        <v>100</v>
      </c>
      <c r="F470" s="105">
        <f t="shared" si="70"/>
        <v>100</v>
      </c>
      <c r="G470" s="105">
        <f t="shared" si="70"/>
        <v>100</v>
      </c>
    </row>
    <row r="471" spans="1:7" ht="22.5">
      <c r="A471" s="9" t="s">
        <v>22</v>
      </c>
      <c r="B471" s="39" t="s">
        <v>474</v>
      </c>
      <c r="C471" s="9" t="s">
        <v>106</v>
      </c>
      <c r="D471" s="32" t="s">
        <v>566</v>
      </c>
      <c r="E471" s="105">
        <f>'Прил.№6'!F419</f>
        <v>100</v>
      </c>
      <c r="F471" s="105">
        <f>'Прил.№6'!G419</f>
        <v>100</v>
      </c>
      <c r="G471" s="105">
        <f>'Прил.№6'!H419</f>
        <v>100</v>
      </c>
    </row>
    <row r="472" spans="1:7" ht="33.75">
      <c r="A472" s="9" t="s">
        <v>22</v>
      </c>
      <c r="B472" s="39" t="s">
        <v>248</v>
      </c>
      <c r="C472" s="9"/>
      <c r="D472" s="34" t="s">
        <v>49</v>
      </c>
      <c r="E472" s="105">
        <f aca="true" t="shared" si="71" ref="E472:G476">E473</f>
        <v>5040</v>
      </c>
      <c r="F472" s="105">
        <f t="shared" si="71"/>
        <v>5040</v>
      </c>
      <c r="G472" s="105">
        <f t="shared" si="71"/>
        <v>5040</v>
      </c>
    </row>
    <row r="473" spans="1:7" ht="22.5">
      <c r="A473" s="9" t="s">
        <v>22</v>
      </c>
      <c r="B473" s="93">
        <v>1240000000</v>
      </c>
      <c r="C473" s="16"/>
      <c r="D473" s="47" t="s">
        <v>154</v>
      </c>
      <c r="E473" s="105">
        <f t="shared" si="71"/>
        <v>5040</v>
      </c>
      <c r="F473" s="105">
        <f t="shared" si="71"/>
        <v>5040</v>
      </c>
      <c r="G473" s="105">
        <f t="shared" si="71"/>
        <v>5040</v>
      </c>
    </row>
    <row r="474" spans="1:7" ht="45">
      <c r="A474" s="9" t="s">
        <v>22</v>
      </c>
      <c r="B474" s="93">
        <v>1240200000</v>
      </c>
      <c r="C474" s="16"/>
      <c r="D474" s="34" t="s">
        <v>376</v>
      </c>
      <c r="E474" s="105">
        <f t="shared" si="71"/>
        <v>5040</v>
      </c>
      <c r="F474" s="105">
        <f t="shared" si="71"/>
        <v>5040</v>
      </c>
      <c r="G474" s="105">
        <f t="shared" si="71"/>
        <v>5040</v>
      </c>
    </row>
    <row r="475" spans="1:7" ht="22.5">
      <c r="A475" s="9" t="s">
        <v>22</v>
      </c>
      <c r="B475" s="93">
        <v>1240210000</v>
      </c>
      <c r="C475" s="16"/>
      <c r="D475" s="34" t="s">
        <v>395</v>
      </c>
      <c r="E475" s="105">
        <f t="shared" si="71"/>
        <v>5040</v>
      </c>
      <c r="F475" s="105">
        <f t="shared" si="71"/>
        <v>5040</v>
      </c>
      <c r="G475" s="105">
        <f t="shared" si="71"/>
        <v>5040</v>
      </c>
    </row>
    <row r="476" spans="1:7" ht="56.25">
      <c r="A476" s="9" t="s">
        <v>22</v>
      </c>
      <c r="B476" s="93">
        <v>1240210560</v>
      </c>
      <c r="C476" s="16"/>
      <c r="D476" s="32" t="s">
        <v>148</v>
      </c>
      <c r="E476" s="105">
        <f>E477</f>
        <v>5040</v>
      </c>
      <c r="F476" s="105">
        <f t="shared" si="71"/>
        <v>5040</v>
      </c>
      <c r="G476" s="105">
        <f t="shared" si="71"/>
        <v>5040</v>
      </c>
    </row>
    <row r="477" spans="1:7" ht="12.75">
      <c r="A477" s="9" t="s">
        <v>22</v>
      </c>
      <c r="B477" s="93">
        <v>1240210560</v>
      </c>
      <c r="C477" s="9" t="s">
        <v>181</v>
      </c>
      <c r="D477" s="31" t="s">
        <v>186</v>
      </c>
      <c r="E477" s="105">
        <f>'Прил.№6'!F183</f>
        <v>5040</v>
      </c>
      <c r="F477" s="105">
        <f>'Прил.№6'!G183</f>
        <v>5040</v>
      </c>
      <c r="G477" s="105">
        <f>'Прил.№6'!H183</f>
        <v>5040</v>
      </c>
    </row>
    <row r="478" spans="1:7" ht="12.75">
      <c r="A478" s="37" t="s">
        <v>90</v>
      </c>
      <c r="B478" s="37"/>
      <c r="C478" s="16"/>
      <c r="D478" s="64" t="s">
        <v>91</v>
      </c>
      <c r="E478" s="103">
        <f>E479+E488</f>
        <v>6277.199999999999</v>
      </c>
      <c r="F478" s="103">
        <f>F479+F488</f>
        <v>12429.400000000001</v>
      </c>
      <c r="G478" s="103">
        <f>G479+G488</f>
        <v>9073.7</v>
      </c>
    </row>
    <row r="479" spans="1:7" ht="22.5">
      <c r="A479" s="17" t="s">
        <v>90</v>
      </c>
      <c r="B479" s="39" t="s">
        <v>476</v>
      </c>
      <c r="C479" s="17"/>
      <c r="D479" s="32" t="s">
        <v>45</v>
      </c>
      <c r="E479" s="105">
        <f aca="true" t="shared" si="72" ref="E479:G483">E480</f>
        <v>2796.4999999999995</v>
      </c>
      <c r="F479" s="105">
        <f t="shared" si="72"/>
        <v>8948.7</v>
      </c>
      <c r="G479" s="105">
        <f t="shared" si="72"/>
        <v>5593</v>
      </c>
    </row>
    <row r="480" spans="1:7" ht="22.5">
      <c r="A480" s="17" t="s">
        <v>90</v>
      </c>
      <c r="B480" s="39" t="s">
        <v>477</v>
      </c>
      <c r="C480" s="17"/>
      <c r="D480" s="44" t="s">
        <v>354</v>
      </c>
      <c r="E480" s="105">
        <f t="shared" si="72"/>
        <v>2796.4999999999995</v>
      </c>
      <c r="F480" s="105">
        <f t="shared" si="72"/>
        <v>8948.7</v>
      </c>
      <c r="G480" s="105">
        <f t="shared" si="72"/>
        <v>5593</v>
      </c>
    </row>
    <row r="481" spans="1:7" ht="33.75">
      <c r="A481" s="17" t="s">
        <v>90</v>
      </c>
      <c r="B481" s="39" t="s">
        <v>478</v>
      </c>
      <c r="C481" s="17"/>
      <c r="D481" s="31" t="s">
        <v>479</v>
      </c>
      <c r="E481" s="105">
        <f>E482+E485</f>
        <v>2796.4999999999995</v>
      </c>
      <c r="F481" s="105">
        <f>F482+F485</f>
        <v>8948.7</v>
      </c>
      <c r="G481" s="105">
        <f>G482+G485</f>
        <v>5593</v>
      </c>
    </row>
    <row r="482" spans="1:7" ht="45">
      <c r="A482" s="17" t="s">
        <v>90</v>
      </c>
      <c r="B482" s="39" t="s">
        <v>140</v>
      </c>
      <c r="C482" s="17"/>
      <c r="D482" s="31" t="s">
        <v>141</v>
      </c>
      <c r="E482" s="105">
        <f t="shared" si="72"/>
        <v>0</v>
      </c>
      <c r="F482" s="105">
        <f t="shared" si="72"/>
        <v>0</v>
      </c>
      <c r="G482" s="105">
        <f t="shared" si="72"/>
        <v>0</v>
      </c>
    </row>
    <row r="483" spans="1:7" ht="45">
      <c r="A483" s="17" t="s">
        <v>90</v>
      </c>
      <c r="B483" s="39" t="s">
        <v>142</v>
      </c>
      <c r="C483" s="17"/>
      <c r="D483" s="31" t="s">
        <v>143</v>
      </c>
      <c r="E483" s="105">
        <f>E484</f>
        <v>0</v>
      </c>
      <c r="F483" s="105">
        <f t="shared" si="72"/>
        <v>0</v>
      </c>
      <c r="G483" s="105">
        <f t="shared" si="72"/>
        <v>0</v>
      </c>
    </row>
    <row r="484" spans="1:7" ht="22.5">
      <c r="A484" s="17" t="s">
        <v>90</v>
      </c>
      <c r="B484" s="39" t="s">
        <v>142</v>
      </c>
      <c r="C484" s="9" t="s">
        <v>334</v>
      </c>
      <c r="D484" s="31" t="s">
        <v>375</v>
      </c>
      <c r="E484" s="105">
        <f>'Прил.№6'!F190</f>
        <v>0</v>
      </c>
      <c r="F484" s="105">
        <f>'Прил.№6'!G190</f>
        <v>0</v>
      </c>
      <c r="G484" s="105">
        <f>'Прил.№6'!H190</f>
        <v>0</v>
      </c>
    </row>
    <row r="485" spans="1:7" ht="22.5">
      <c r="A485" s="17" t="s">
        <v>90</v>
      </c>
      <c r="B485" s="39" t="s">
        <v>790</v>
      </c>
      <c r="C485" s="9"/>
      <c r="D485" s="31" t="s">
        <v>395</v>
      </c>
      <c r="E485" s="105">
        <f aca="true" t="shared" si="73" ref="E485:G486">E486</f>
        <v>2796.4999999999995</v>
      </c>
      <c r="F485" s="105">
        <f t="shared" si="73"/>
        <v>8948.7</v>
      </c>
      <c r="G485" s="105">
        <f t="shared" si="73"/>
        <v>5593</v>
      </c>
    </row>
    <row r="486" spans="1:7" ht="45">
      <c r="A486" s="17" t="s">
        <v>90</v>
      </c>
      <c r="B486" s="39" t="s">
        <v>788</v>
      </c>
      <c r="C486" s="9"/>
      <c r="D486" s="31" t="s">
        <v>789</v>
      </c>
      <c r="E486" s="105">
        <f t="shared" si="73"/>
        <v>2796.4999999999995</v>
      </c>
      <c r="F486" s="105">
        <f t="shared" si="73"/>
        <v>8948.7</v>
      </c>
      <c r="G486" s="105">
        <f t="shared" si="73"/>
        <v>5593</v>
      </c>
    </row>
    <row r="487" spans="1:7" ht="22.5">
      <c r="A487" s="17" t="s">
        <v>90</v>
      </c>
      <c r="B487" s="39" t="s">
        <v>788</v>
      </c>
      <c r="C487" s="9" t="s">
        <v>334</v>
      </c>
      <c r="D487" s="31" t="s">
        <v>375</v>
      </c>
      <c r="E487" s="105">
        <f>'Прил.№6'!F193</f>
        <v>2796.4999999999995</v>
      </c>
      <c r="F487" s="105">
        <f>'Прил.№6'!G193</f>
        <v>8948.7</v>
      </c>
      <c r="G487" s="105">
        <f>'Прил.№6'!H193</f>
        <v>5593</v>
      </c>
    </row>
    <row r="488" spans="1:7" ht="33.75">
      <c r="A488" s="9" t="s">
        <v>90</v>
      </c>
      <c r="B488" s="93">
        <v>1200000000</v>
      </c>
      <c r="C488" s="9"/>
      <c r="D488" s="34" t="s">
        <v>49</v>
      </c>
      <c r="E488" s="105">
        <f>E489</f>
        <v>3480.7</v>
      </c>
      <c r="F488" s="105">
        <f aca="true" t="shared" si="74" ref="F488:G491">F489</f>
        <v>3480.7</v>
      </c>
      <c r="G488" s="105">
        <f t="shared" si="74"/>
        <v>3480.7</v>
      </c>
    </row>
    <row r="489" spans="1:7" ht="12.75">
      <c r="A489" s="9" t="s">
        <v>90</v>
      </c>
      <c r="B489" s="93">
        <v>1210000000</v>
      </c>
      <c r="C489" s="9"/>
      <c r="D489" s="45" t="s">
        <v>187</v>
      </c>
      <c r="E489" s="105">
        <f>E490</f>
        <v>3480.7</v>
      </c>
      <c r="F489" s="105">
        <f t="shared" si="74"/>
        <v>3480.7</v>
      </c>
      <c r="G489" s="105">
        <f t="shared" si="74"/>
        <v>3480.7</v>
      </c>
    </row>
    <row r="490" spans="1:7" s="8" customFormat="1" ht="22.5">
      <c r="A490" s="9" t="s">
        <v>90</v>
      </c>
      <c r="B490" s="93">
        <v>1210400000</v>
      </c>
      <c r="C490" s="9"/>
      <c r="D490" s="34" t="s">
        <v>355</v>
      </c>
      <c r="E490" s="105">
        <f>E491</f>
        <v>3480.7</v>
      </c>
      <c r="F490" s="105">
        <f t="shared" si="74"/>
        <v>3480.7</v>
      </c>
      <c r="G490" s="105">
        <f t="shared" si="74"/>
        <v>3480.7</v>
      </c>
    </row>
    <row r="491" spans="1:7" s="8" customFormat="1" ht="22.5">
      <c r="A491" s="9" t="s">
        <v>90</v>
      </c>
      <c r="B491" s="93">
        <v>1210410000</v>
      </c>
      <c r="C491" s="9"/>
      <c r="D491" s="34" t="s">
        <v>395</v>
      </c>
      <c r="E491" s="105">
        <f>E492</f>
        <v>3480.7</v>
      </c>
      <c r="F491" s="105">
        <f t="shared" si="74"/>
        <v>3480.7</v>
      </c>
      <c r="G491" s="105">
        <f t="shared" si="74"/>
        <v>3480.7</v>
      </c>
    </row>
    <row r="492" spans="1:7" s="8" customFormat="1" ht="56.25">
      <c r="A492" s="9" t="s">
        <v>90</v>
      </c>
      <c r="B492" s="93">
        <v>1210410500</v>
      </c>
      <c r="C492" s="9"/>
      <c r="D492" s="32" t="s">
        <v>517</v>
      </c>
      <c r="E492" s="105">
        <f>E493+E494</f>
        <v>3480.7</v>
      </c>
      <c r="F492" s="105">
        <f>F493+F494</f>
        <v>3480.7</v>
      </c>
      <c r="G492" s="105">
        <f>G493+G494</f>
        <v>3480.7</v>
      </c>
    </row>
    <row r="493" spans="1:7" s="8" customFormat="1" ht="22.5">
      <c r="A493" s="9" t="s">
        <v>90</v>
      </c>
      <c r="B493" s="93">
        <v>1210410500</v>
      </c>
      <c r="C493" s="9" t="s">
        <v>106</v>
      </c>
      <c r="D493" s="32" t="s">
        <v>566</v>
      </c>
      <c r="E493" s="105">
        <f>'Прил.№6'!F556</f>
        <v>86.6</v>
      </c>
      <c r="F493" s="105">
        <f>'Прил.№6'!G556</f>
        <v>86.6</v>
      </c>
      <c r="G493" s="105">
        <f>'Прил.№6'!H556</f>
        <v>86.6</v>
      </c>
    </row>
    <row r="494" spans="1:7" s="8" customFormat="1" ht="12.75">
      <c r="A494" s="9" t="s">
        <v>90</v>
      </c>
      <c r="B494" s="93">
        <v>1210410500</v>
      </c>
      <c r="C494" s="9" t="s">
        <v>181</v>
      </c>
      <c r="D494" s="31" t="s">
        <v>186</v>
      </c>
      <c r="E494" s="105">
        <f>'Прил.№6'!F557</f>
        <v>3394.1</v>
      </c>
      <c r="F494" s="105">
        <f>'Прил.№6'!G557</f>
        <v>3394.1</v>
      </c>
      <c r="G494" s="105">
        <f>'Прил.№6'!H557</f>
        <v>3394.1</v>
      </c>
    </row>
    <row r="495" spans="1:7" ht="12.75">
      <c r="A495" s="37" t="s">
        <v>81</v>
      </c>
      <c r="B495" s="37"/>
      <c r="C495" s="16"/>
      <c r="D495" s="99" t="s">
        <v>74</v>
      </c>
      <c r="E495" s="103">
        <f>E496+E509</f>
        <v>3855</v>
      </c>
      <c r="F495" s="103">
        <f>F496+F509</f>
        <v>3855</v>
      </c>
      <c r="G495" s="103">
        <f>G496+G509</f>
        <v>3555</v>
      </c>
    </row>
    <row r="496" spans="1:7" ht="12.75">
      <c r="A496" s="37" t="s">
        <v>92</v>
      </c>
      <c r="B496" s="37"/>
      <c r="C496" s="37"/>
      <c r="D496" s="99" t="s">
        <v>93</v>
      </c>
      <c r="E496" s="103">
        <f>E497</f>
        <v>3215</v>
      </c>
      <c r="F496" s="103">
        <f>F497</f>
        <v>3215</v>
      </c>
      <c r="G496" s="103">
        <f>G497</f>
        <v>2915</v>
      </c>
    </row>
    <row r="497" spans="1:7" ht="22.5">
      <c r="A497" s="9" t="s">
        <v>92</v>
      </c>
      <c r="B497" s="39" t="s">
        <v>237</v>
      </c>
      <c r="C497" s="9"/>
      <c r="D497" s="31" t="s">
        <v>46</v>
      </c>
      <c r="E497" s="111">
        <f>E498+E504</f>
        <v>3215</v>
      </c>
      <c r="F497" s="111">
        <f>F498+F504</f>
        <v>3215</v>
      </c>
      <c r="G497" s="111">
        <f>G498+G504</f>
        <v>2915</v>
      </c>
    </row>
    <row r="498" spans="1:7" ht="12.75" hidden="1">
      <c r="A498" s="9" t="s">
        <v>92</v>
      </c>
      <c r="B498" s="40" t="s">
        <v>242</v>
      </c>
      <c r="C498" s="17"/>
      <c r="D498" s="43" t="s">
        <v>490</v>
      </c>
      <c r="E498" s="105">
        <f>E499</f>
        <v>0</v>
      </c>
      <c r="F498" s="105">
        <f aca="true" t="shared" si="75" ref="F498:G502">F499</f>
        <v>0</v>
      </c>
      <c r="G498" s="105">
        <f t="shared" si="75"/>
        <v>0</v>
      </c>
    </row>
    <row r="499" spans="1:7" ht="39.75" customHeight="1" hidden="1">
      <c r="A499" s="9" t="s">
        <v>92</v>
      </c>
      <c r="B499" s="40" t="s">
        <v>243</v>
      </c>
      <c r="C499" s="17"/>
      <c r="D499" s="31" t="s">
        <v>492</v>
      </c>
      <c r="E499" s="105">
        <f>E500</f>
        <v>0</v>
      </c>
      <c r="F499" s="105">
        <f t="shared" si="75"/>
        <v>0</v>
      </c>
      <c r="G499" s="105">
        <f t="shared" si="75"/>
        <v>0</v>
      </c>
    </row>
    <row r="500" spans="1:7" ht="12.75" hidden="1">
      <c r="A500" s="9" t="s">
        <v>92</v>
      </c>
      <c r="B500" s="40" t="s">
        <v>244</v>
      </c>
      <c r="C500" s="17"/>
      <c r="D500" s="31" t="s">
        <v>384</v>
      </c>
      <c r="E500" s="105">
        <f>E501</f>
        <v>0</v>
      </c>
      <c r="F500" s="105">
        <f t="shared" si="75"/>
        <v>0</v>
      </c>
      <c r="G500" s="105">
        <f t="shared" si="75"/>
        <v>0</v>
      </c>
    </row>
    <row r="501" spans="1:7" ht="33.75" hidden="1">
      <c r="A501" s="9" t="s">
        <v>92</v>
      </c>
      <c r="B501" s="40" t="s">
        <v>245</v>
      </c>
      <c r="C501" s="17"/>
      <c r="D501" s="31" t="s">
        <v>492</v>
      </c>
      <c r="E501" s="105">
        <f>E502</f>
        <v>0</v>
      </c>
      <c r="F501" s="105">
        <f t="shared" si="75"/>
        <v>0</v>
      </c>
      <c r="G501" s="105">
        <f t="shared" si="75"/>
        <v>0</v>
      </c>
    </row>
    <row r="502" spans="1:7" ht="12.75" hidden="1">
      <c r="A502" s="9" t="s">
        <v>92</v>
      </c>
      <c r="B502" s="40" t="s">
        <v>246</v>
      </c>
      <c r="C502" s="17"/>
      <c r="D502" s="31" t="s">
        <v>185</v>
      </c>
      <c r="E502" s="105">
        <f>E503</f>
        <v>0</v>
      </c>
      <c r="F502" s="105">
        <f t="shared" si="75"/>
        <v>0</v>
      </c>
      <c r="G502" s="105">
        <f t="shared" si="75"/>
        <v>0</v>
      </c>
    </row>
    <row r="503" spans="1:7" ht="22.5" hidden="1">
      <c r="A503" s="9" t="s">
        <v>92</v>
      </c>
      <c r="B503" s="40" t="s">
        <v>246</v>
      </c>
      <c r="C503" s="9" t="s">
        <v>106</v>
      </c>
      <c r="D503" s="32" t="s">
        <v>107</v>
      </c>
      <c r="E503" s="105">
        <f>'Прил.№6'!F428</f>
        <v>0</v>
      </c>
      <c r="F503" s="105">
        <f>'Прил.№6'!G428</f>
        <v>0</v>
      </c>
      <c r="G503" s="105">
        <f>'Прил.№6'!H428</f>
        <v>0</v>
      </c>
    </row>
    <row r="504" spans="1:7" ht="22.5">
      <c r="A504" s="9" t="s">
        <v>92</v>
      </c>
      <c r="B504" s="39" t="s">
        <v>238</v>
      </c>
      <c r="C504" s="9"/>
      <c r="D504" s="31" t="s">
        <v>372</v>
      </c>
      <c r="E504" s="110">
        <f>E505</f>
        <v>3215</v>
      </c>
      <c r="F504" s="110">
        <f aca="true" t="shared" si="76" ref="F504:G507">F505</f>
        <v>3215</v>
      </c>
      <c r="G504" s="110">
        <f t="shared" si="76"/>
        <v>2915</v>
      </c>
    </row>
    <row r="505" spans="1:7" ht="22.5">
      <c r="A505" s="9" t="s">
        <v>92</v>
      </c>
      <c r="B505" s="39" t="s">
        <v>239</v>
      </c>
      <c r="C505" s="9"/>
      <c r="D505" s="31" t="s">
        <v>487</v>
      </c>
      <c r="E505" s="110">
        <f>E506</f>
        <v>3215</v>
      </c>
      <c r="F505" s="110">
        <f t="shared" si="76"/>
        <v>3215</v>
      </c>
      <c r="G505" s="110">
        <f t="shared" si="76"/>
        <v>2915</v>
      </c>
    </row>
    <row r="506" spans="1:7" ht="12.75">
      <c r="A506" s="9" t="s">
        <v>92</v>
      </c>
      <c r="B506" s="39" t="s">
        <v>240</v>
      </c>
      <c r="C506" s="9"/>
      <c r="D506" s="31" t="s">
        <v>384</v>
      </c>
      <c r="E506" s="110">
        <f>E507</f>
        <v>3215</v>
      </c>
      <c r="F506" s="110">
        <f t="shared" si="76"/>
        <v>3215</v>
      </c>
      <c r="G506" s="110">
        <f t="shared" si="76"/>
        <v>2915</v>
      </c>
    </row>
    <row r="507" spans="1:7" ht="22.5">
      <c r="A507" s="9" t="s">
        <v>92</v>
      </c>
      <c r="B507" s="39" t="s">
        <v>241</v>
      </c>
      <c r="C507" s="9"/>
      <c r="D507" s="31" t="s">
        <v>488</v>
      </c>
      <c r="E507" s="110">
        <f>E508</f>
        <v>3215</v>
      </c>
      <c r="F507" s="110">
        <f t="shared" si="76"/>
        <v>3215</v>
      </c>
      <c r="G507" s="110">
        <f t="shared" si="76"/>
        <v>2915</v>
      </c>
    </row>
    <row r="508" spans="1:7" ht="22.5">
      <c r="A508" s="9" t="s">
        <v>92</v>
      </c>
      <c r="B508" s="39" t="s">
        <v>241</v>
      </c>
      <c r="C508" s="9" t="s">
        <v>152</v>
      </c>
      <c r="D508" s="32" t="s">
        <v>483</v>
      </c>
      <c r="E508" s="110">
        <f>'Прил.№6'!F433</f>
        <v>3215</v>
      </c>
      <c r="F508" s="110">
        <f>'Прил.№6'!G433</f>
        <v>3215</v>
      </c>
      <c r="G508" s="110">
        <f>'Прил.№6'!H433</f>
        <v>2915</v>
      </c>
    </row>
    <row r="509" spans="1:7" s="5" customFormat="1" ht="12.75">
      <c r="A509" s="16" t="s">
        <v>408</v>
      </c>
      <c r="B509" s="37"/>
      <c r="C509" s="16"/>
      <c r="D509" s="30" t="s">
        <v>409</v>
      </c>
      <c r="E509" s="112">
        <f aca="true" t="shared" si="77" ref="E509:G513">E510</f>
        <v>640</v>
      </c>
      <c r="F509" s="112">
        <f t="shared" si="77"/>
        <v>640</v>
      </c>
      <c r="G509" s="112">
        <f t="shared" si="77"/>
        <v>640</v>
      </c>
    </row>
    <row r="510" spans="1:7" ht="22.5">
      <c r="A510" s="9" t="s">
        <v>408</v>
      </c>
      <c r="B510" s="39" t="s">
        <v>237</v>
      </c>
      <c r="C510" s="9"/>
      <c r="D510" s="31" t="s">
        <v>46</v>
      </c>
      <c r="E510" s="110">
        <f t="shared" si="77"/>
        <v>640</v>
      </c>
      <c r="F510" s="110">
        <f t="shared" si="77"/>
        <v>640</v>
      </c>
      <c r="G510" s="110">
        <f t="shared" si="77"/>
        <v>640</v>
      </c>
    </row>
    <row r="511" spans="1:7" ht="12.75">
      <c r="A511" s="9" t="s">
        <v>408</v>
      </c>
      <c r="B511" s="40" t="s">
        <v>242</v>
      </c>
      <c r="C511" s="17"/>
      <c r="D511" s="43" t="s">
        <v>490</v>
      </c>
      <c r="E511" s="110">
        <f t="shared" si="77"/>
        <v>640</v>
      </c>
      <c r="F511" s="110">
        <f t="shared" si="77"/>
        <v>640</v>
      </c>
      <c r="G511" s="110">
        <f t="shared" si="77"/>
        <v>640</v>
      </c>
    </row>
    <row r="512" spans="1:7" ht="33.75">
      <c r="A512" s="9" t="s">
        <v>408</v>
      </c>
      <c r="B512" s="40" t="s">
        <v>243</v>
      </c>
      <c r="C512" s="17"/>
      <c r="D512" s="31" t="s">
        <v>492</v>
      </c>
      <c r="E512" s="110">
        <f t="shared" si="77"/>
        <v>640</v>
      </c>
      <c r="F512" s="110">
        <f t="shared" si="77"/>
        <v>640</v>
      </c>
      <c r="G512" s="110">
        <f t="shared" si="77"/>
        <v>640</v>
      </c>
    </row>
    <row r="513" spans="1:7" ht="12.75">
      <c r="A513" s="9" t="s">
        <v>408</v>
      </c>
      <c r="B513" s="40" t="s">
        <v>244</v>
      </c>
      <c r="C513" s="17"/>
      <c r="D513" s="31" t="s">
        <v>384</v>
      </c>
      <c r="E513" s="110">
        <f t="shared" si="77"/>
        <v>640</v>
      </c>
      <c r="F513" s="110">
        <f t="shared" si="77"/>
        <v>640</v>
      </c>
      <c r="G513" s="110">
        <f t="shared" si="77"/>
        <v>640</v>
      </c>
    </row>
    <row r="514" spans="1:7" ht="33.75">
      <c r="A514" s="9" t="s">
        <v>408</v>
      </c>
      <c r="B514" s="40" t="s">
        <v>245</v>
      </c>
      <c r="C514" s="17"/>
      <c r="D514" s="31" t="s">
        <v>492</v>
      </c>
      <c r="E514" s="110">
        <f>E516+E515+E517</f>
        <v>640</v>
      </c>
      <c r="F514" s="110">
        <f>F516+F515+F517</f>
        <v>640</v>
      </c>
      <c r="G514" s="110">
        <f>G516+G515+G517</f>
        <v>640</v>
      </c>
    </row>
    <row r="515" spans="1:7" ht="45">
      <c r="A515" s="9" t="s">
        <v>408</v>
      </c>
      <c r="B515" s="40" t="s">
        <v>245</v>
      </c>
      <c r="C515" s="9" t="s">
        <v>104</v>
      </c>
      <c r="D515" s="32" t="s">
        <v>105</v>
      </c>
      <c r="E515" s="110">
        <f>'Прил.№6'!F440</f>
        <v>320</v>
      </c>
      <c r="F515" s="110">
        <f>'Прил.№6'!G440</f>
        <v>0</v>
      </c>
      <c r="G515" s="110">
        <f>'Прил.№6'!H440</f>
        <v>0</v>
      </c>
    </row>
    <row r="516" spans="1:7" ht="22.5">
      <c r="A516" s="9" t="s">
        <v>408</v>
      </c>
      <c r="B516" s="40" t="s">
        <v>245</v>
      </c>
      <c r="C516" s="9" t="s">
        <v>106</v>
      </c>
      <c r="D516" s="32" t="s">
        <v>566</v>
      </c>
      <c r="E516" s="110">
        <f>'Прил.№6'!F441</f>
        <v>280</v>
      </c>
      <c r="F516" s="110">
        <f>'Прил.№6'!G441</f>
        <v>640</v>
      </c>
      <c r="G516" s="110">
        <f>'Прил.№6'!H441</f>
        <v>640</v>
      </c>
    </row>
    <row r="517" spans="1:7" ht="12.75">
      <c r="A517" s="9" t="s">
        <v>408</v>
      </c>
      <c r="B517" s="40" t="s">
        <v>245</v>
      </c>
      <c r="C517" s="9" t="s">
        <v>150</v>
      </c>
      <c r="D517" s="31" t="s">
        <v>151</v>
      </c>
      <c r="E517" s="110">
        <f>'Прил.№6'!F442</f>
        <v>40</v>
      </c>
      <c r="F517" s="110">
        <f>'Прил.№6'!G442</f>
        <v>0</v>
      </c>
      <c r="G517" s="110">
        <f>'Прил.№6'!H442</f>
        <v>0</v>
      </c>
    </row>
    <row r="518" spans="1:7" ht="12.75">
      <c r="A518" s="65">
        <v>1200</v>
      </c>
      <c r="B518" s="97"/>
      <c r="C518" s="20"/>
      <c r="D518" s="18" t="s">
        <v>80</v>
      </c>
      <c r="E518" s="113">
        <f aca="true" t="shared" si="78" ref="E518:G524">E519</f>
        <v>700</v>
      </c>
      <c r="F518" s="113">
        <f t="shared" si="78"/>
        <v>700</v>
      </c>
      <c r="G518" s="113">
        <f t="shared" si="78"/>
        <v>700</v>
      </c>
    </row>
    <row r="519" spans="1:7" ht="12.75">
      <c r="A519" s="37" t="s">
        <v>94</v>
      </c>
      <c r="B519" s="37"/>
      <c r="C519" s="16"/>
      <c r="D519" s="18" t="s">
        <v>95</v>
      </c>
      <c r="E519" s="103">
        <f t="shared" si="78"/>
        <v>700</v>
      </c>
      <c r="F519" s="103">
        <f t="shared" si="78"/>
        <v>700</v>
      </c>
      <c r="G519" s="103">
        <f t="shared" si="78"/>
        <v>700</v>
      </c>
    </row>
    <row r="520" spans="1:7" s="5" customFormat="1" ht="22.5">
      <c r="A520" s="9" t="s">
        <v>94</v>
      </c>
      <c r="B520" s="39" t="s">
        <v>385</v>
      </c>
      <c r="C520" s="9"/>
      <c r="D520" s="32" t="s">
        <v>41</v>
      </c>
      <c r="E520" s="105">
        <f t="shared" si="78"/>
        <v>700</v>
      </c>
      <c r="F520" s="105">
        <f t="shared" si="78"/>
        <v>700</v>
      </c>
      <c r="G520" s="105">
        <f t="shared" si="78"/>
        <v>700</v>
      </c>
    </row>
    <row r="521" spans="1:7" s="5" customFormat="1" ht="33.75">
      <c r="A521" s="9" t="s">
        <v>94</v>
      </c>
      <c r="B521" s="39" t="s">
        <v>480</v>
      </c>
      <c r="C521" s="17"/>
      <c r="D521" s="43" t="s">
        <v>42</v>
      </c>
      <c r="E521" s="105">
        <f t="shared" si="78"/>
        <v>700</v>
      </c>
      <c r="F521" s="105">
        <f t="shared" si="78"/>
        <v>700</v>
      </c>
      <c r="G521" s="105">
        <f t="shared" si="78"/>
        <v>700</v>
      </c>
    </row>
    <row r="522" spans="1:7" ht="45">
      <c r="A522" s="9" t="s">
        <v>94</v>
      </c>
      <c r="B522" s="39" t="s">
        <v>481</v>
      </c>
      <c r="C522" s="17"/>
      <c r="D522" s="31" t="s">
        <v>379</v>
      </c>
      <c r="E522" s="105">
        <f t="shared" si="78"/>
        <v>700</v>
      </c>
      <c r="F522" s="105">
        <f t="shared" si="78"/>
        <v>700</v>
      </c>
      <c r="G522" s="105">
        <f t="shared" si="78"/>
        <v>700</v>
      </c>
    </row>
    <row r="523" spans="1:7" ht="33.75">
      <c r="A523" s="9" t="s">
        <v>94</v>
      </c>
      <c r="B523" s="39" t="s">
        <v>482</v>
      </c>
      <c r="C523" s="17"/>
      <c r="D523" s="32" t="s">
        <v>441</v>
      </c>
      <c r="E523" s="105">
        <f t="shared" si="78"/>
        <v>700</v>
      </c>
      <c r="F523" s="105">
        <f t="shared" si="78"/>
        <v>700</v>
      </c>
      <c r="G523" s="105">
        <f t="shared" si="78"/>
        <v>700</v>
      </c>
    </row>
    <row r="524" spans="1:7" ht="22.5">
      <c r="A524" s="9" t="s">
        <v>94</v>
      </c>
      <c r="B524" s="39" t="s">
        <v>419</v>
      </c>
      <c r="C524" s="17"/>
      <c r="D524" s="31" t="s">
        <v>410</v>
      </c>
      <c r="E524" s="105">
        <f>E525</f>
        <v>700</v>
      </c>
      <c r="F524" s="105">
        <f t="shared" si="78"/>
        <v>700</v>
      </c>
      <c r="G524" s="105">
        <f t="shared" si="78"/>
        <v>700</v>
      </c>
    </row>
    <row r="525" spans="1:7" ht="22.5">
      <c r="A525" s="9" t="s">
        <v>94</v>
      </c>
      <c r="B525" s="39" t="s">
        <v>419</v>
      </c>
      <c r="C525" s="17" t="s">
        <v>152</v>
      </c>
      <c r="D525" s="31" t="s">
        <v>511</v>
      </c>
      <c r="E525" s="105">
        <f>'Прил.№6'!F201</f>
        <v>700</v>
      </c>
      <c r="F525" s="105">
        <f>'Прил.№6'!G201</f>
        <v>700</v>
      </c>
      <c r="G525" s="105">
        <f>'Прил.№6'!H201</f>
        <v>700</v>
      </c>
    </row>
    <row r="526" spans="1:7" ht="12.75" hidden="1">
      <c r="A526" s="37" t="s">
        <v>84</v>
      </c>
      <c r="B526" s="38"/>
      <c r="C526" s="11"/>
      <c r="D526" s="18" t="s">
        <v>64</v>
      </c>
      <c r="E526" s="114">
        <f aca="true" t="shared" si="79" ref="E526:G533">E527</f>
        <v>0</v>
      </c>
      <c r="F526" s="114">
        <f t="shared" si="79"/>
        <v>0</v>
      </c>
      <c r="G526" s="114">
        <f t="shared" si="79"/>
        <v>0</v>
      </c>
    </row>
    <row r="527" spans="1:7" ht="22.5" hidden="1">
      <c r="A527" s="37" t="s">
        <v>85</v>
      </c>
      <c r="B527" s="38"/>
      <c r="C527" s="11"/>
      <c r="D527" s="18" t="str">
        <f>'Прил.№6'!E580</f>
        <v>Обслуживание государственного внутреннего и муниципального долга</v>
      </c>
      <c r="E527" s="114">
        <f t="shared" si="79"/>
        <v>0</v>
      </c>
      <c r="F527" s="114">
        <f t="shared" si="79"/>
        <v>0</v>
      </c>
      <c r="G527" s="114">
        <f t="shared" si="79"/>
        <v>0</v>
      </c>
    </row>
    <row r="528" spans="1:7" ht="33.75" hidden="1">
      <c r="A528" s="9" t="s">
        <v>85</v>
      </c>
      <c r="B528" s="39" t="s">
        <v>175</v>
      </c>
      <c r="C528" s="6"/>
      <c r="D528" s="32" t="s">
        <v>50</v>
      </c>
      <c r="E528" s="114">
        <f t="shared" si="79"/>
        <v>0</v>
      </c>
      <c r="F528" s="114">
        <f t="shared" si="79"/>
        <v>0</v>
      </c>
      <c r="G528" s="114">
        <f t="shared" si="79"/>
        <v>0</v>
      </c>
    </row>
    <row r="529" spans="1:7" ht="33.75" hidden="1">
      <c r="A529" s="9" t="s">
        <v>85</v>
      </c>
      <c r="B529" s="39" t="s">
        <v>112</v>
      </c>
      <c r="C529" s="11"/>
      <c r="D529" s="44" t="s">
        <v>520</v>
      </c>
      <c r="E529" s="114">
        <f t="shared" si="79"/>
        <v>0</v>
      </c>
      <c r="F529" s="114">
        <f t="shared" si="79"/>
        <v>0</v>
      </c>
      <c r="G529" s="114">
        <f t="shared" si="79"/>
        <v>0</v>
      </c>
    </row>
    <row r="530" spans="1:7" ht="22.5" hidden="1">
      <c r="A530" s="9" t="s">
        <v>85</v>
      </c>
      <c r="B530" s="39" t="s">
        <v>113</v>
      </c>
      <c r="C530" s="11"/>
      <c r="D530" s="32" t="s">
        <v>358</v>
      </c>
      <c r="E530" s="114">
        <f t="shared" si="79"/>
        <v>0</v>
      </c>
      <c r="F530" s="114">
        <f t="shared" si="79"/>
        <v>0</v>
      </c>
      <c r="G530" s="114">
        <f t="shared" si="79"/>
        <v>0</v>
      </c>
    </row>
    <row r="531" spans="1:7" ht="12.75" hidden="1">
      <c r="A531" s="9" t="s">
        <v>85</v>
      </c>
      <c r="B531" s="39" t="s">
        <v>114</v>
      </c>
      <c r="C531" s="11"/>
      <c r="D531" s="31" t="s">
        <v>384</v>
      </c>
      <c r="E531" s="115">
        <f t="shared" si="79"/>
        <v>0</v>
      </c>
      <c r="F531" s="115">
        <f t="shared" si="79"/>
        <v>0</v>
      </c>
      <c r="G531" s="115">
        <f t="shared" si="79"/>
        <v>0</v>
      </c>
    </row>
    <row r="532" spans="1:7" ht="22.5" hidden="1">
      <c r="A532" s="9" t="s">
        <v>85</v>
      </c>
      <c r="B532" s="39" t="s">
        <v>115</v>
      </c>
      <c r="C532" s="11"/>
      <c r="D532" s="32" t="s">
        <v>359</v>
      </c>
      <c r="E532" s="115">
        <f t="shared" si="79"/>
        <v>0</v>
      </c>
      <c r="F532" s="115">
        <f t="shared" si="79"/>
        <v>0</v>
      </c>
      <c r="G532" s="115">
        <f t="shared" si="79"/>
        <v>0</v>
      </c>
    </row>
    <row r="533" spans="1:7" ht="12.75" hidden="1">
      <c r="A533" s="9" t="s">
        <v>85</v>
      </c>
      <c r="B533" s="39" t="s">
        <v>116</v>
      </c>
      <c r="C533" s="11"/>
      <c r="D533" s="32" t="s">
        <v>162</v>
      </c>
      <c r="E533" s="115">
        <f t="shared" si="79"/>
        <v>0</v>
      </c>
      <c r="F533" s="115">
        <f t="shared" si="79"/>
        <v>0</v>
      </c>
      <c r="G533" s="115">
        <f t="shared" si="79"/>
        <v>0</v>
      </c>
    </row>
    <row r="534" spans="1:7" ht="12.75" hidden="1">
      <c r="A534" s="9" t="s">
        <v>85</v>
      </c>
      <c r="B534" s="39" t="s">
        <v>116</v>
      </c>
      <c r="C534" s="6">
        <v>700</v>
      </c>
      <c r="D534" s="32" t="s">
        <v>484</v>
      </c>
      <c r="E534" s="115">
        <f>'Прил.№6'!F587</f>
        <v>0</v>
      </c>
      <c r="F534" s="115">
        <f>'Прил.№6'!G587</f>
        <v>0</v>
      </c>
      <c r="G534" s="115">
        <f>'Прил.№6'!H587</f>
        <v>0</v>
      </c>
    </row>
    <row r="535" spans="1:5" ht="12.75">
      <c r="A535" s="41"/>
      <c r="B535" s="98"/>
      <c r="C535" s="24"/>
      <c r="D535" s="25"/>
      <c r="E535" s="10"/>
    </row>
  </sheetData>
  <sheetProtection/>
  <mergeCells count="10">
    <mergeCell ref="F6:F7"/>
    <mergeCell ref="G6:G7"/>
    <mergeCell ref="E5:G5"/>
    <mergeCell ref="F1:G1"/>
    <mergeCell ref="A3:G4"/>
    <mergeCell ref="A5:A7"/>
    <mergeCell ref="B5:B7"/>
    <mergeCell ref="C5:C7"/>
    <mergeCell ref="E6:E7"/>
    <mergeCell ref="D5:D7"/>
  </mergeCells>
  <printOptions/>
  <pageMargins left="0.7874015748031497" right="0.3937007874015748" top="0.3937007874015748" bottom="0.3937007874015748" header="0.5118110236220472" footer="0.5118110236220472"/>
  <pageSetup fitToHeight="65" fitToWidth="1" horizontalDpi="600" verticalDpi="600" orientation="portrait" paperSize="9" scale="85" r:id="rId1"/>
  <rowBreaks count="123" manualBreakCount="123">
    <brk id="24" max="6" man="1"/>
    <brk id="50" max="6" man="1"/>
    <brk id="89" max="6" man="1"/>
    <brk id="90" max="6" man="1"/>
    <brk id="107" max="6" man="1"/>
    <brk id="108" max="6" man="1"/>
    <brk id="109" max="6" man="1"/>
    <brk id="114" max="6" man="1"/>
    <brk id="138" max="6" man="1"/>
    <brk id="141" max="6" man="1"/>
    <brk id="142" max="6" man="1"/>
    <brk id="143" max="6" man="1"/>
    <brk id="144" max="6" man="1"/>
    <brk id="163" max="6" man="1"/>
    <brk id="183" max="6" man="1"/>
    <brk id="184" max="6" man="1"/>
    <brk id="185" max="6" man="1"/>
    <brk id="186" max="6" man="1"/>
    <brk id="187" max="6" man="1"/>
    <brk id="188" max="6" man="1"/>
    <brk id="199" max="6" man="1"/>
    <brk id="210" max="6" man="1"/>
    <brk id="214" max="6" man="1"/>
    <brk id="215" max="6" man="1"/>
    <brk id="218" max="6" man="1"/>
    <brk id="235" max="6" man="1"/>
    <brk id="237" max="6" man="1"/>
    <brk id="242" max="6" man="1"/>
    <brk id="269" max="6" man="1"/>
    <brk id="270" max="6" man="1"/>
    <brk id="271" max="6" man="1"/>
    <brk id="272" max="6" man="1"/>
    <brk id="280" max="6" man="1"/>
    <brk id="281" max="6" man="1"/>
    <brk id="282" max="6" man="1"/>
    <brk id="296" max="6" man="1"/>
    <brk id="310" max="6" man="1"/>
    <brk id="311" max="6" man="1"/>
    <brk id="312" max="6" man="1"/>
    <brk id="313" max="6" man="1"/>
    <brk id="314" max="6" man="1"/>
    <brk id="315" max="6" man="1"/>
    <brk id="316" max="6" man="1"/>
    <brk id="319" max="6" man="1"/>
    <brk id="320" max="6" man="1"/>
    <brk id="322" max="6" man="1"/>
    <brk id="326" max="6" man="1"/>
    <brk id="342" max="6" man="1"/>
    <brk id="346" max="6" man="1"/>
    <brk id="359" max="6" man="1"/>
    <brk id="360" max="6" man="1"/>
    <brk id="361" max="6" man="1"/>
    <brk id="362" max="6" man="1"/>
    <brk id="364" max="6" man="1"/>
    <brk id="390" max="6" man="1"/>
    <brk id="391" max="6" man="1"/>
    <brk id="402" max="6" man="1"/>
    <brk id="403" max="6" man="1"/>
    <brk id="417" max="6" man="1"/>
    <brk id="421" max="6" man="1"/>
    <brk id="423" max="6" man="1"/>
    <brk id="424" max="6" man="1"/>
    <brk id="426" max="6" man="1"/>
    <brk id="429" max="6" man="1"/>
    <brk id="430" max="6" man="1"/>
    <brk id="440" max="6" man="1"/>
    <brk id="444" max="6" man="1"/>
    <brk id="447" max="6" man="1"/>
    <brk id="450" max="6" man="1"/>
    <brk id="451" max="6" man="1"/>
    <brk id="453" max="6" man="1"/>
    <brk id="454" max="6" man="1"/>
    <brk id="455" max="6" man="1"/>
    <brk id="456" max="6" man="1"/>
    <brk id="462" max="6" man="1"/>
    <brk id="465" max="6" man="1"/>
    <brk id="466" max="6" man="1"/>
    <brk id="467" max="6" man="1"/>
    <brk id="477" max="6" man="1"/>
    <brk id="478" max="6" man="1"/>
    <brk id="481" max="6" man="1"/>
    <brk id="487" max="6" man="1"/>
    <brk id="491" max="6" man="1"/>
    <brk id="501" max="6" man="1"/>
    <brk id="502" max="6" man="1"/>
    <brk id="503" max="6" man="1"/>
    <brk id="504" max="6" man="1"/>
    <brk id="505" max="6" man="1"/>
    <brk id="506" max="6" man="1"/>
    <brk id="522" max="6" man="1"/>
    <brk id="523" max="6" man="1"/>
    <brk id="532" max="6" man="1"/>
    <brk id="535" max="4" man="1"/>
    <brk id="537" max="4" man="1"/>
    <brk id="538" max="4" man="1"/>
    <brk id="539" max="4" man="1"/>
    <brk id="540" max="4" man="1"/>
    <brk id="541" max="4" man="1"/>
    <brk id="543" max="4" man="1"/>
    <brk id="544" max="4" man="1"/>
    <brk id="545" max="4" man="1"/>
    <brk id="553" max="4" man="1"/>
    <brk id="558" max="4" man="1"/>
    <brk id="560" max="4" man="1"/>
    <brk id="561" max="4" man="1"/>
    <brk id="574" max="4" man="1"/>
    <brk id="577" max="4" man="1"/>
    <brk id="578" max="4" man="1"/>
    <brk id="585" max="4" man="1"/>
    <brk id="586" max="4" man="1"/>
    <brk id="593" max="4" man="1"/>
    <brk id="596" max="4" man="1"/>
    <brk id="600" max="4" man="1"/>
    <brk id="601" max="4" man="1"/>
    <brk id="612" max="4" man="1"/>
    <brk id="615" max="4" man="1"/>
    <brk id="616" max="4" man="1"/>
    <brk id="618" max="4" man="1"/>
    <brk id="623" max="4" man="1"/>
    <brk id="625" max="4" man="1"/>
    <brk id="631" max="4" man="1"/>
    <brk id="641" max="4" man="1"/>
    <brk id="64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6"/>
  <sheetViews>
    <sheetView tabSelected="1" zoomScalePageLayoutView="0" workbookViewId="0" topLeftCell="A1">
      <selection activeCell="E2" sqref="E2:F2"/>
    </sheetView>
  </sheetViews>
  <sheetFormatPr defaultColWidth="15.125" defaultRowHeight="12.75"/>
  <cols>
    <col min="1" max="1" width="15.125" style="0" customWidth="1"/>
    <col min="2" max="2" width="10.125" style="0" customWidth="1"/>
    <col min="3" max="3" width="63.75390625" style="130" customWidth="1"/>
    <col min="4" max="6" width="15.125" style="8" customWidth="1"/>
  </cols>
  <sheetData>
    <row r="2" spans="5:6" ht="132.75" customHeight="1">
      <c r="E2" s="189" t="s">
        <v>848</v>
      </c>
      <c r="F2" s="189"/>
    </row>
    <row r="3" ht="15.75" customHeight="1"/>
    <row r="4" spans="1:6" ht="37.5" customHeight="1">
      <c r="A4" s="217" t="s">
        <v>798</v>
      </c>
      <c r="B4" s="217"/>
      <c r="C4" s="217"/>
      <c r="D4" s="217"/>
      <c r="E4" s="217"/>
      <c r="F4" s="217"/>
    </row>
    <row r="6" spans="1:6" ht="12.75">
      <c r="A6" s="210" t="s">
        <v>538</v>
      </c>
      <c r="B6" s="212" t="s">
        <v>539</v>
      </c>
      <c r="C6" s="214" t="s">
        <v>5</v>
      </c>
      <c r="D6" s="216" t="s">
        <v>500</v>
      </c>
      <c r="E6" s="216"/>
      <c r="F6" s="216"/>
    </row>
    <row r="7" spans="1:6" ht="12.75">
      <c r="A7" s="211"/>
      <c r="B7" s="213"/>
      <c r="C7" s="215"/>
      <c r="D7" s="135" t="s">
        <v>32</v>
      </c>
      <c r="E7" s="135" t="s">
        <v>501</v>
      </c>
      <c r="F7" s="135" t="s">
        <v>795</v>
      </c>
    </row>
    <row r="8" spans="1:6" s="5" customFormat="1" ht="12.75">
      <c r="A8" s="140"/>
      <c r="B8" s="141"/>
      <c r="C8" s="142" t="s">
        <v>763</v>
      </c>
      <c r="D8" s="143">
        <f>D9+D75+D96+D107+D129+D162+D180+D193+D220+D271+D360+D392+D382</f>
        <v>328951.3</v>
      </c>
      <c r="E8" s="143">
        <f>E9+E75+E96+E107+E129+E162+E180+E193+E220+E271+E360+E392+E382</f>
        <v>288514.30000000005</v>
      </c>
      <c r="F8" s="143">
        <f>F9+F75+F96+F107+F129+F162+F180+F193+F220+F271+F360+F392+F382</f>
        <v>278001.30000000005</v>
      </c>
    </row>
    <row r="9" spans="1:6" ht="25.5">
      <c r="A9" s="126" t="s">
        <v>385</v>
      </c>
      <c r="B9" s="126"/>
      <c r="C9" s="134" t="s">
        <v>569</v>
      </c>
      <c r="D9" s="127">
        <f>D10+D33+D38</f>
        <v>27883.4</v>
      </c>
      <c r="E9" s="127">
        <f>E10+E33+E38</f>
        <v>25804.1</v>
      </c>
      <c r="F9" s="127">
        <f>F10+F33+F38</f>
        <v>23809.299999999996</v>
      </c>
    </row>
    <row r="10" spans="1:6" ht="38.25">
      <c r="A10" s="128" t="s">
        <v>403</v>
      </c>
      <c r="B10" s="128"/>
      <c r="C10" s="133" t="s">
        <v>570</v>
      </c>
      <c r="D10" s="129">
        <f>D11+D19+D25+D29+D15</f>
        <v>4280</v>
      </c>
      <c r="E10" s="129">
        <f>E11+E19+E25+E29+E15</f>
        <v>4200</v>
      </c>
      <c r="F10" s="129">
        <f>F11+F19+F25+F29+F15</f>
        <v>3724.9</v>
      </c>
    </row>
    <row r="11" spans="1:6" ht="25.5">
      <c r="A11" s="128" t="s">
        <v>449</v>
      </c>
      <c r="B11" s="128"/>
      <c r="C11" s="132" t="s">
        <v>571</v>
      </c>
      <c r="D11" s="129">
        <f>D12</f>
        <v>70</v>
      </c>
      <c r="E11" s="129">
        <f aca="true" t="shared" si="0" ref="E11:F13">E12</f>
        <v>70</v>
      </c>
      <c r="F11" s="129">
        <f t="shared" si="0"/>
        <v>70</v>
      </c>
    </row>
    <row r="12" spans="1:6" ht="12.75">
      <c r="A12" s="128" t="s">
        <v>450</v>
      </c>
      <c r="B12" s="128"/>
      <c r="C12" s="132" t="s">
        <v>572</v>
      </c>
      <c r="D12" s="129">
        <f>D13</f>
        <v>70</v>
      </c>
      <c r="E12" s="129">
        <f t="shared" si="0"/>
        <v>70</v>
      </c>
      <c r="F12" s="129">
        <f t="shared" si="0"/>
        <v>70</v>
      </c>
    </row>
    <row r="13" spans="1:6" ht="25.5">
      <c r="A13" s="128" t="s">
        <v>451</v>
      </c>
      <c r="B13" s="128"/>
      <c r="C13" s="132" t="s">
        <v>573</v>
      </c>
      <c r="D13" s="129">
        <f>D14</f>
        <v>70</v>
      </c>
      <c r="E13" s="129">
        <f t="shared" si="0"/>
        <v>70</v>
      </c>
      <c r="F13" s="129">
        <f t="shared" si="0"/>
        <v>70</v>
      </c>
    </row>
    <row r="14" spans="1:6" ht="25.5">
      <c r="A14" s="128" t="s">
        <v>451</v>
      </c>
      <c r="B14" s="128" t="s">
        <v>106</v>
      </c>
      <c r="C14" s="132" t="s">
        <v>574</v>
      </c>
      <c r="D14" s="129">
        <f>'Прил.№6'!F154</f>
        <v>70</v>
      </c>
      <c r="E14" s="129">
        <f>'Прил.№6'!G154</f>
        <v>70</v>
      </c>
      <c r="F14" s="129">
        <f>'Прил.№6'!H154</f>
        <v>70</v>
      </c>
    </row>
    <row r="15" spans="1:6" ht="25.5">
      <c r="A15" s="169" t="s">
        <v>806</v>
      </c>
      <c r="B15" s="170"/>
      <c r="C15" s="138" t="s">
        <v>807</v>
      </c>
      <c r="D15" s="129">
        <f>D16</f>
        <v>50</v>
      </c>
      <c r="E15" s="129">
        <f aca="true" t="shared" si="1" ref="E15:F17">E16</f>
        <v>50</v>
      </c>
      <c r="F15" s="129">
        <f t="shared" si="1"/>
        <v>50</v>
      </c>
    </row>
    <row r="16" spans="1:6" ht="12.75">
      <c r="A16" s="169" t="s">
        <v>808</v>
      </c>
      <c r="B16" s="170"/>
      <c r="C16" s="138" t="s">
        <v>384</v>
      </c>
      <c r="D16" s="129">
        <f>D17</f>
        <v>50</v>
      </c>
      <c r="E16" s="129">
        <f t="shared" si="1"/>
        <v>50</v>
      </c>
      <c r="F16" s="129">
        <f t="shared" si="1"/>
        <v>50</v>
      </c>
    </row>
    <row r="17" spans="1:6" ht="25.5">
      <c r="A17" s="169" t="s">
        <v>809</v>
      </c>
      <c r="B17" s="170"/>
      <c r="C17" s="138" t="s">
        <v>810</v>
      </c>
      <c r="D17" s="129">
        <f>D18</f>
        <v>50</v>
      </c>
      <c r="E17" s="129">
        <f t="shared" si="1"/>
        <v>50</v>
      </c>
      <c r="F17" s="129">
        <f t="shared" si="1"/>
        <v>50</v>
      </c>
    </row>
    <row r="18" spans="1:6" ht="25.5">
      <c r="A18" s="169" t="s">
        <v>809</v>
      </c>
      <c r="B18" s="170" t="s">
        <v>106</v>
      </c>
      <c r="C18" s="139" t="s">
        <v>566</v>
      </c>
      <c r="D18" s="129">
        <f>'Прил.№6'!F63</f>
        <v>50</v>
      </c>
      <c r="E18" s="129">
        <f>'Прил.№6'!G63</f>
        <v>50</v>
      </c>
      <c r="F18" s="129">
        <f>'Прил.№6'!H63</f>
        <v>50</v>
      </c>
    </row>
    <row r="19" spans="1:6" ht="38.25">
      <c r="A19" s="128" t="s">
        <v>286</v>
      </c>
      <c r="B19" s="128"/>
      <c r="C19" s="132" t="s">
        <v>575</v>
      </c>
      <c r="D19" s="129">
        <f aca="true" t="shared" si="2" ref="D19:F20">D20</f>
        <v>3150</v>
      </c>
      <c r="E19" s="129">
        <f t="shared" si="2"/>
        <v>3070</v>
      </c>
      <c r="F19" s="129">
        <f t="shared" si="2"/>
        <v>2650</v>
      </c>
    </row>
    <row r="20" spans="1:6" ht="12.75">
      <c r="A20" s="128" t="s">
        <v>287</v>
      </c>
      <c r="B20" s="128"/>
      <c r="C20" s="132" t="s">
        <v>572</v>
      </c>
      <c r="D20" s="129">
        <f t="shared" si="2"/>
        <v>3150</v>
      </c>
      <c r="E20" s="129">
        <f t="shared" si="2"/>
        <v>3070</v>
      </c>
      <c r="F20" s="129">
        <f t="shared" si="2"/>
        <v>2650</v>
      </c>
    </row>
    <row r="21" spans="1:6" ht="51">
      <c r="A21" s="128" t="s">
        <v>288</v>
      </c>
      <c r="B21" s="128"/>
      <c r="C21" s="132" t="s">
        <v>576</v>
      </c>
      <c r="D21" s="129">
        <f>D22+D23+D24</f>
        <v>3150</v>
      </c>
      <c r="E21" s="129">
        <f>E22+E23+E24</f>
        <v>3070</v>
      </c>
      <c r="F21" s="129">
        <f>F22+F23+F24</f>
        <v>2650</v>
      </c>
    </row>
    <row r="22" spans="1:6" ht="51">
      <c r="A22" s="128" t="s">
        <v>288</v>
      </c>
      <c r="B22" s="128" t="s">
        <v>104</v>
      </c>
      <c r="C22" s="132" t="s">
        <v>577</v>
      </c>
      <c r="D22" s="129">
        <f>'Прил.№6'!F217</f>
        <v>870</v>
      </c>
      <c r="E22" s="129">
        <f>'Прил.№6'!G217</f>
        <v>840</v>
      </c>
      <c r="F22" s="129">
        <f>'Прил.№6'!H217</f>
        <v>750</v>
      </c>
    </row>
    <row r="23" spans="1:6" ht="25.5">
      <c r="A23" s="128" t="s">
        <v>288</v>
      </c>
      <c r="B23" s="128" t="s">
        <v>106</v>
      </c>
      <c r="C23" s="132" t="s">
        <v>574</v>
      </c>
      <c r="D23" s="129">
        <f>'Прил.№6'!F218</f>
        <v>2234</v>
      </c>
      <c r="E23" s="129">
        <f>'Прил.№6'!G218</f>
        <v>2184</v>
      </c>
      <c r="F23" s="129">
        <f>'Прил.№6'!H218</f>
        <v>1854</v>
      </c>
    </row>
    <row r="24" spans="1:6" ht="12.75">
      <c r="A24" s="128" t="s">
        <v>288</v>
      </c>
      <c r="B24" s="128" t="s">
        <v>150</v>
      </c>
      <c r="C24" s="132" t="s">
        <v>578</v>
      </c>
      <c r="D24" s="129">
        <f>'Прил.№6'!F219</f>
        <v>46</v>
      </c>
      <c r="E24" s="129">
        <f>'Прил.№6'!G219</f>
        <v>46</v>
      </c>
      <c r="F24" s="129">
        <f>'Прил.№6'!H219</f>
        <v>46</v>
      </c>
    </row>
    <row r="25" spans="1:6" ht="25.5">
      <c r="A25" s="128" t="s">
        <v>404</v>
      </c>
      <c r="B25" s="128"/>
      <c r="C25" s="132" t="s">
        <v>579</v>
      </c>
      <c r="D25" s="129">
        <f>D26</f>
        <v>50</v>
      </c>
      <c r="E25" s="129">
        <f aca="true" t="shared" si="3" ref="E25:F27">E26</f>
        <v>50</v>
      </c>
      <c r="F25" s="129">
        <f t="shared" si="3"/>
        <v>50</v>
      </c>
    </row>
    <row r="26" spans="1:6" ht="12.75">
      <c r="A26" s="128" t="s">
        <v>405</v>
      </c>
      <c r="B26" s="128"/>
      <c r="C26" s="132" t="s">
        <v>572</v>
      </c>
      <c r="D26" s="129">
        <f>D27</f>
        <v>50</v>
      </c>
      <c r="E26" s="129">
        <f t="shared" si="3"/>
        <v>50</v>
      </c>
      <c r="F26" s="129">
        <f t="shared" si="3"/>
        <v>50</v>
      </c>
    </row>
    <row r="27" spans="1:6" ht="25.5">
      <c r="A27" s="128" t="s">
        <v>558</v>
      </c>
      <c r="B27" s="128"/>
      <c r="C27" s="132" t="s">
        <v>580</v>
      </c>
      <c r="D27" s="129">
        <f>D28</f>
        <v>50</v>
      </c>
      <c r="E27" s="129">
        <f t="shared" si="3"/>
        <v>50</v>
      </c>
      <c r="F27" s="129">
        <f t="shared" si="3"/>
        <v>50</v>
      </c>
    </row>
    <row r="28" spans="1:6" ht="12.75">
      <c r="A28" s="128" t="s">
        <v>558</v>
      </c>
      <c r="B28" s="128" t="s">
        <v>150</v>
      </c>
      <c r="C28" s="132" t="s">
        <v>578</v>
      </c>
      <c r="D28" s="129">
        <f>'Прил.№6'!F67</f>
        <v>50</v>
      </c>
      <c r="E28" s="129">
        <f>'Прил.№6'!G67</f>
        <v>50</v>
      </c>
      <c r="F28" s="129">
        <f>'Прил.№6'!H67</f>
        <v>50</v>
      </c>
    </row>
    <row r="29" spans="1:6" ht="38.25">
      <c r="A29" s="128" t="s">
        <v>452</v>
      </c>
      <c r="B29" s="128"/>
      <c r="C29" s="132" t="s">
        <v>581</v>
      </c>
      <c r="D29" s="129">
        <f>D30</f>
        <v>960</v>
      </c>
      <c r="E29" s="129">
        <f aca="true" t="shared" si="4" ref="E29:F31">E30</f>
        <v>960</v>
      </c>
      <c r="F29" s="129">
        <f t="shared" si="4"/>
        <v>904.9</v>
      </c>
    </row>
    <row r="30" spans="1:6" ht="12.75">
      <c r="A30" s="128" t="s">
        <v>453</v>
      </c>
      <c r="B30" s="128"/>
      <c r="C30" s="132" t="s">
        <v>572</v>
      </c>
      <c r="D30" s="129">
        <f>D31</f>
        <v>960</v>
      </c>
      <c r="E30" s="129">
        <f t="shared" si="4"/>
        <v>960</v>
      </c>
      <c r="F30" s="129">
        <f t="shared" si="4"/>
        <v>904.9</v>
      </c>
    </row>
    <row r="31" spans="1:6" ht="25.5">
      <c r="A31" s="128" t="s">
        <v>454</v>
      </c>
      <c r="B31" s="128"/>
      <c r="C31" s="132" t="s">
        <v>582</v>
      </c>
      <c r="D31" s="129">
        <f>D32</f>
        <v>960</v>
      </c>
      <c r="E31" s="129">
        <f t="shared" si="4"/>
        <v>960</v>
      </c>
      <c r="F31" s="129">
        <f t="shared" si="4"/>
        <v>904.9</v>
      </c>
    </row>
    <row r="32" spans="1:6" ht="12.75">
      <c r="A32" s="128" t="s">
        <v>454</v>
      </c>
      <c r="B32" s="128" t="s">
        <v>181</v>
      </c>
      <c r="C32" s="132" t="s">
        <v>583</v>
      </c>
      <c r="D32" s="129">
        <f>'Прил.№6'!F162</f>
        <v>960</v>
      </c>
      <c r="E32" s="129">
        <f>'Прил.№6'!G162</f>
        <v>960</v>
      </c>
      <c r="F32" s="129">
        <f>'Прил.№6'!H162</f>
        <v>904.9</v>
      </c>
    </row>
    <row r="33" spans="1:6" ht="38.25">
      <c r="A33" s="128" t="s">
        <v>480</v>
      </c>
      <c r="B33" s="128"/>
      <c r="C33" s="132" t="s">
        <v>584</v>
      </c>
      <c r="D33" s="129">
        <f>D34</f>
        <v>700</v>
      </c>
      <c r="E33" s="129">
        <f aca="true" t="shared" si="5" ref="E33:F36">E34</f>
        <v>700</v>
      </c>
      <c r="F33" s="129">
        <f t="shared" si="5"/>
        <v>700</v>
      </c>
    </row>
    <row r="34" spans="1:6" ht="52.5" customHeight="1">
      <c r="A34" s="128" t="s">
        <v>481</v>
      </c>
      <c r="B34" s="128"/>
      <c r="C34" s="132" t="s">
        <v>585</v>
      </c>
      <c r="D34" s="129">
        <f>D35</f>
        <v>700</v>
      </c>
      <c r="E34" s="129">
        <f t="shared" si="5"/>
        <v>700</v>
      </c>
      <c r="F34" s="129">
        <f t="shared" si="5"/>
        <v>700</v>
      </c>
    </row>
    <row r="35" spans="1:6" ht="38.25">
      <c r="A35" s="128" t="s">
        <v>482</v>
      </c>
      <c r="B35" s="128"/>
      <c r="C35" s="132" t="s">
        <v>586</v>
      </c>
      <c r="D35" s="129">
        <f>D36</f>
        <v>700</v>
      </c>
      <c r="E35" s="129">
        <f t="shared" si="5"/>
        <v>700</v>
      </c>
      <c r="F35" s="129">
        <f t="shared" si="5"/>
        <v>700</v>
      </c>
    </row>
    <row r="36" spans="1:6" ht="25.5">
      <c r="A36" s="128" t="s">
        <v>419</v>
      </c>
      <c r="B36" s="128"/>
      <c r="C36" s="132" t="s">
        <v>587</v>
      </c>
      <c r="D36" s="129">
        <f>D37</f>
        <v>700</v>
      </c>
      <c r="E36" s="129">
        <f t="shared" si="5"/>
        <v>700</v>
      </c>
      <c r="F36" s="129">
        <f t="shared" si="5"/>
        <v>700</v>
      </c>
    </row>
    <row r="37" spans="1:6" ht="25.5">
      <c r="A37" s="128" t="s">
        <v>419</v>
      </c>
      <c r="B37" s="128" t="s">
        <v>152</v>
      </c>
      <c r="C37" s="132" t="s">
        <v>588</v>
      </c>
      <c r="D37" s="129">
        <f>'Прил.№6'!F201</f>
        <v>700</v>
      </c>
      <c r="E37" s="129">
        <f>'Прил.№6'!G201</f>
        <v>700</v>
      </c>
      <c r="F37" s="129">
        <f>'Прил.№6'!H201</f>
        <v>700</v>
      </c>
    </row>
    <row r="38" spans="1:6" ht="12.75">
      <c r="A38" s="128" t="s">
        <v>386</v>
      </c>
      <c r="B38" s="128"/>
      <c r="C38" s="132" t="s">
        <v>589</v>
      </c>
      <c r="D38" s="129">
        <f>D39+D45+D56+D61+D66+D72+D49</f>
        <v>22903.4</v>
      </c>
      <c r="E38" s="129">
        <f>E39+E45+E56+E61+E66+E72+E49</f>
        <v>20904.1</v>
      </c>
      <c r="F38" s="129">
        <f>F39+F45+F56+F61+F66+F72+F49</f>
        <v>19384.399999999998</v>
      </c>
    </row>
    <row r="39" spans="1:6" ht="25.5">
      <c r="A39" s="128" t="s">
        <v>387</v>
      </c>
      <c r="B39" s="128"/>
      <c r="C39" s="132" t="s">
        <v>590</v>
      </c>
      <c r="D39" s="129">
        <f aca="true" t="shared" si="6" ref="D39:F40">D40</f>
        <v>16768.2</v>
      </c>
      <c r="E39" s="129">
        <f t="shared" si="6"/>
        <v>15312</v>
      </c>
      <c r="F39" s="129">
        <f t="shared" si="6"/>
        <v>14312</v>
      </c>
    </row>
    <row r="40" spans="1:6" ht="12.75">
      <c r="A40" s="128" t="s">
        <v>388</v>
      </c>
      <c r="B40" s="128"/>
      <c r="C40" s="132" t="s">
        <v>572</v>
      </c>
      <c r="D40" s="129">
        <f t="shared" si="6"/>
        <v>16768.2</v>
      </c>
      <c r="E40" s="129">
        <f t="shared" si="6"/>
        <v>15312</v>
      </c>
      <c r="F40" s="129">
        <f t="shared" si="6"/>
        <v>14312</v>
      </c>
    </row>
    <row r="41" spans="1:6" ht="25.5">
      <c r="A41" s="128" t="s">
        <v>109</v>
      </c>
      <c r="B41" s="128"/>
      <c r="C41" s="132" t="s">
        <v>591</v>
      </c>
      <c r="D41" s="129">
        <f>D42+D43+D44</f>
        <v>16768.2</v>
      </c>
      <c r="E41" s="129">
        <f>E42+E43+E44</f>
        <v>15312</v>
      </c>
      <c r="F41" s="129">
        <f>F42+F43+F44</f>
        <v>14312</v>
      </c>
    </row>
    <row r="42" spans="1:6" ht="51">
      <c r="A42" s="128" t="s">
        <v>109</v>
      </c>
      <c r="B42" s="128" t="s">
        <v>104</v>
      </c>
      <c r="C42" s="132" t="s">
        <v>577</v>
      </c>
      <c r="D42" s="129">
        <f>'Прил.№6'!F23</f>
        <v>14546.5</v>
      </c>
      <c r="E42" s="129">
        <f>'Прил.№6'!G23</f>
        <v>13140.3</v>
      </c>
      <c r="F42" s="129">
        <f>'Прил.№6'!H23</f>
        <v>12540.3</v>
      </c>
    </row>
    <row r="43" spans="1:6" ht="25.5">
      <c r="A43" s="128" t="s">
        <v>109</v>
      </c>
      <c r="B43" s="128" t="s">
        <v>106</v>
      </c>
      <c r="C43" s="132" t="s">
        <v>574</v>
      </c>
      <c r="D43" s="129">
        <f>'Прил.№6'!F24</f>
        <v>2191.7</v>
      </c>
      <c r="E43" s="129">
        <f>'Прил.№6'!G24</f>
        <v>2141.7</v>
      </c>
      <c r="F43" s="129">
        <f>'Прил.№6'!H24</f>
        <v>1741.6999999999998</v>
      </c>
    </row>
    <row r="44" spans="1:6" ht="12.75">
      <c r="A44" s="128" t="s">
        <v>109</v>
      </c>
      <c r="B44" s="128" t="s">
        <v>150</v>
      </c>
      <c r="C44" s="132" t="s">
        <v>578</v>
      </c>
      <c r="D44" s="129">
        <f>'Прил.№6'!F25</f>
        <v>30</v>
      </c>
      <c r="E44" s="129">
        <f>'Прил.№6'!G25</f>
        <v>30</v>
      </c>
      <c r="F44" s="129">
        <f>'Прил.№6'!H25</f>
        <v>30</v>
      </c>
    </row>
    <row r="45" spans="1:6" ht="25.5">
      <c r="A45" s="128" t="s">
        <v>390</v>
      </c>
      <c r="B45" s="128"/>
      <c r="C45" s="132" t="s">
        <v>592</v>
      </c>
      <c r="D45" s="129">
        <f>D46+D53</f>
        <v>645.7</v>
      </c>
      <c r="E45" s="129">
        <f>E46+E53</f>
        <v>592.5</v>
      </c>
      <c r="F45" s="129">
        <f>F46+F53</f>
        <v>592.5</v>
      </c>
    </row>
    <row r="46" spans="1:6" ht="12.75">
      <c r="A46" s="128" t="s">
        <v>391</v>
      </c>
      <c r="B46" s="128"/>
      <c r="C46" s="132" t="s">
        <v>572</v>
      </c>
      <c r="D46" s="129">
        <f aca="true" t="shared" si="7" ref="D46:F47">D47</f>
        <v>176.2</v>
      </c>
      <c r="E46" s="129">
        <f t="shared" si="7"/>
        <v>102.5</v>
      </c>
      <c r="F46" s="129">
        <f t="shared" si="7"/>
        <v>85.2</v>
      </c>
    </row>
    <row r="47" spans="1:6" ht="25.5">
      <c r="A47" s="128" t="s">
        <v>118</v>
      </c>
      <c r="B47" s="128"/>
      <c r="C47" s="132" t="s">
        <v>593</v>
      </c>
      <c r="D47" s="129">
        <f t="shared" si="7"/>
        <v>176.2</v>
      </c>
      <c r="E47" s="129">
        <f t="shared" si="7"/>
        <v>102.5</v>
      </c>
      <c r="F47" s="129">
        <f t="shared" si="7"/>
        <v>85.2</v>
      </c>
    </row>
    <row r="48" spans="1:6" ht="51">
      <c r="A48" s="128" t="s">
        <v>118</v>
      </c>
      <c r="B48" s="128" t="s">
        <v>104</v>
      </c>
      <c r="C48" s="132" t="s">
        <v>577</v>
      </c>
      <c r="D48" s="129">
        <f>'Прил.№6'!F32</f>
        <v>176.2</v>
      </c>
      <c r="E48" s="129">
        <f>'Прил.№6'!G32</f>
        <v>102.5</v>
      </c>
      <c r="F48" s="129">
        <f>'Прил.№6'!H32</f>
        <v>85.2</v>
      </c>
    </row>
    <row r="49" spans="1:6" ht="38.25">
      <c r="A49" s="136" t="s">
        <v>394</v>
      </c>
      <c r="B49" s="137"/>
      <c r="C49" s="144" t="s">
        <v>122</v>
      </c>
      <c r="D49" s="129">
        <f>D50</f>
        <v>8.1</v>
      </c>
      <c r="E49" s="129">
        <f aca="true" t="shared" si="8" ref="E49:F51">E50</f>
        <v>8.5</v>
      </c>
      <c r="F49" s="129">
        <f t="shared" si="8"/>
        <v>8.8</v>
      </c>
    </row>
    <row r="50" spans="1:6" ht="38.25">
      <c r="A50" s="136" t="s">
        <v>123</v>
      </c>
      <c r="B50" s="137"/>
      <c r="C50" s="145" t="s">
        <v>124</v>
      </c>
      <c r="D50" s="129">
        <f>D51</f>
        <v>8.1</v>
      </c>
      <c r="E50" s="129">
        <f t="shared" si="8"/>
        <v>8.5</v>
      </c>
      <c r="F50" s="129">
        <f t="shared" si="8"/>
        <v>8.8</v>
      </c>
    </row>
    <row r="51" spans="1:6" ht="38.25">
      <c r="A51" s="136" t="s">
        <v>411</v>
      </c>
      <c r="B51" s="137"/>
      <c r="C51" s="145" t="s">
        <v>125</v>
      </c>
      <c r="D51" s="129">
        <f>D52</f>
        <v>8.1</v>
      </c>
      <c r="E51" s="129">
        <f t="shared" si="8"/>
        <v>8.5</v>
      </c>
      <c r="F51" s="129">
        <f t="shared" si="8"/>
        <v>8.8</v>
      </c>
    </row>
    <row r="52" spans="1:6" ht="25.5">
      <c r="A52" s="136" t="s">
        <v>411</v>
      </c>
      <c r="B52" s="137" t="s">
        <v>106</v>
      </c>
      <c r="C52" s="139" t="s">
        <v>107</v>
      </c>
      <c r="D52" s="129">
        <f>'Прил.№6'!F44</f>
        <v>8.1</v>
      </c>
      <c r="E52" s="129">
        <f>'Прил.№6'!G44</f>
        <v>8.5</v>
      </c>
      <c r="F52" s="129">
        <f>'Прил.№6'!H44</f>
        <v>8.8</v>
      </c>
    </row>
    <row r="53" spans="1:6" ht="38.25">
      <c r="A53" s="128" t="s">
        <v>130</v>
      </c>
      <c r="B53" s="128"/>
      <c r="C53" s="132" t="s">
        <v>594</v>
      </c>
      <c r="D53" s="129">
        <f aca="true" t="shared" si="9" ref="D53:F54">D54</f>
        <v>469.5</v>
      </c>
      <c r="E53" s="129">
        <f t="shared" si="9"/>
        <v>490</v>
      </c>
      <c r="F53" s="129">
        <f t="shared" si="9"/>
        <v>507.3</v>
      </c>
    </row>
    <row r="54" spans="1:6" ht="63.75">
      <c r="A54" s="128" t="s">
        <v>131</v>
      </c>
      <c r="B54" s="128"/>
      <c r="C54" s="132" t="s">
        <v>595</v>
      </c>
      <c r="D54" s="129">
        <f t="shared" si="9"/>
        <v>469.5</v>
      </c>
      <c r="E54" s="129">
        <f t="shared" si="9"/>
        <v>490</v>
      </c>
      <c r="F54" s="129">
        <f t="shared" si="9"/>
        <v>507.3</v>
      </c>
    </row>
    <row r="55" spans="1:6" ht="51">
      <c r="A55" s="158" t="s">
        <v>131</v>
      </c>
      <c r="B55" s="128" t="s">
        <v>104</v>
      </c>
      <c r="C55" s="132" t="s">
        <v>577</v>
      </c>
      <c r="D55" s="129">
        <f>'Прил.№6'!F81</f>
        <v>469.5</v>
      </c>
      <c r="E55" s="129">
        <f>'Прил.№6'!G81</f>
        <v>490</v>
      </c>
      <c r="F55" s="129">
        <f>'Прил.№6'!H81</f>
        <v>507.3</v>
      </c>
    </row>
    <row r="56" spans="1:6" ht="38.25">
      <c r="A56" s="128" t="s">
        <v>392</v>
      </c>
      <c r="B56" s="128"/>
      <c r="C56" s="132" t="s">
        <v>596</v>
      </c>
      <c r="D56" s="129">
        <f aca="true" t="shared" si="10" ref="D56:F57">D57</f>
        <v>332.4</v>
      </c>
      <c r="E56" s="129">
        <f t="shared" si="10"/>
        <v>329.09999999999997</v>
      </c>
      <c r="F56" s="129">
        <f t="shared" si="10"/>
        <v>329.09999999999997</v>
      </c>
    </row>
    <row r="57" spans="1:6" ht="25.5">
      <c r="A57" s="128" t="s">
        <v>119</v>
      </c>
      <c r="B57" s="128"/>
      <c r="C57" s="132" t="s">
        <v>597</v>
      </c>
      <c r="D57" s="129">
        <f t="shared" si="10"/>
        <v>332.4</v>
      </c>
      <c r="E57" s="129">
        <f t="shared" si="10"/>
        <v>329.09999999999997</v>
      </c>
      <c r="F57" s="129">
        <f t="shared" si="10"/>
        <v>329.09999999999997</v>
      </c>
    </row>
    <row r="58" spans="1:6" ht="38.25">
      <c r="A58" s="128" t="s">
        <v>120</v>
      </c>
      <c r="B58" s="128"/>
      <c r="C58" s="132" t="s">
        <v>598</v>
      </c>
      <c r="D58" s="129">
        <f>D59+D60</f>
        <v>332.4</v>
      </c>
      <c r="E58" s="129">
        <f>E59+E60</f>
        <v>329.09999999999997</v>
      </c>
      <c r="F58" s="129">
        <f>F59+F60</f>
        <v>329.09999999999997</v>
      </c>
    </row>
    <row r="59" spans="1:6" ht="51">
      <c r="A59" s="128" t="s">
        <v>120</v>
      </c>
      <c r="B59" s="128" t="s">
        <v>104</v>
      </c>
      <c r="C59" s="132" t="s">
        <v>577</v>
      </c>
      <c r="D59" s="129">
        <f>'Прил.№6'!F36</f>
        <v>280.4</v>
      </c>
      <c r="E59" s="129">
        <f>'Прил.№6'!G36</f>
        <v>280.4</v>
      </c>
      <c r="F59" s="129">
        <f>'Прил.№6'!H36</f>
        <v>280.4</v>
      </c>
    </row>
    <row r="60" spans="1:6" ht="25.5">
      <c r="A60" s="128" t="s">
        <v>120</v>
      </c>
      <c r="B60" s="128" t="s">
        <v>106</v>
      </c>
      <c r="C60" s="132" t="s">
        <v>574</v>
      </c>
      <c r="D60" s="129">
        <f>'Прил.№6'!F37</f>
        <v>52</v>
      </c>
      <c r="E60" s="129">
        <f>'Прил.№6'!G37</f>
        <v>48.7</v>
      </c>
      <c r="F60" s="129">
        <f>'Прил.№6'!H37</f>
        <v>48.7</v>
      </c>
    </row>
    <row r="61" spans="1:6" ht="38.25">
      <c r="A61" s="128" t="s">
        <v>407</v>
      </c>
      <c r="B61" s="128"/>
      <c r="C61" s="132" t="s">
        <v>599</v>
      </c>
      <c r="D61" s="129">
        <f aca="true" t="shared" si="11" ref="D61:F62">D62</f>
        <v>132</v>
      </c>
      <c r="E61" s="129">
        <f t="shared" si="11"/>
        <v>132</v>
      </c>
      <c r="F61" s="129">
        <f t="shared" si="11"/>
        <v>132</v>
      </c>
    </row>
    <row r="62" spans="1:6" ht="25.5">
      <c r="A62" s="128" t="s">
        <v>421</v>
      </c>
      <c r="B62" s="128"/>
      <c r="C62" s="132" t="s">
        <v>597</v>
      </c>
      <c r="D62" s="129">
        <f t="shared" si="11"/>
        <v>132</v>
      </c>
      <c r="E62" s="129">
        <f t="shared" si="11"/>
        <v>132</v>
      </c>
      <c r="F62" s="129">
        <f t="shared" si="11"/>
        <v>132</v>
      </c>
    </row>
    <row r="63" spans="1:6" ht="38.25">
      <c r="A63" s="128" t="s">
        <v>128</v>
      </c>
      <c r="B63" s="128"/>
      <c r="C63" s="132" t="s">
        <v>600</v>
      </c>
      <c r="D63" s="129">
        <f>D64+D65</f>
        <v>132</v>
      </c>
      <c r="E63" s="129">
        <f>E64+E65</f>
        <v>132</v>
      </c>
      <c r="F63" s="129">
        <f>F64+F65</f>
        <v>132</v>
      </c>
    </row>
    <row r="64" spans="1:6" ht="51">
      <c r="A64" s="128" t="s">
        <v>128</v>
      </c>
      <c r="B64" s="128" t="s">
        <v>104</v>
      </c>
      <c r="C64" s="132" t="s">
        <v>577</v>
      </c>
      <c r="D64" s="129">
        <f>'Прил.№6'!F72</f>
        <v>102</v>
      </c>
      <c r="E64" s="129">
        <f>'Прил.№6'!G72</f>
        <v>102</v>
      </c>
      <c r="F64" s="129">
        <f>'Прил.№6'!H72</f>
        <v>102</v>
      </c>
    </row>
    <row r="65" spans="1:6" ht="25.5">
      <c r="A65" s="128" t="s">
        <v>128</v>
      </c>
      <c r="B65" s="128" t="s">
        <v>106</v>
      </c>
      <c r="C65" s="132" t="s">
        <v>574</v>
      </c>
      <c r="D65" s="129">
        <f>'Прил.№6'!F73</f>
        <v>30</v>
      </c>
      <c r="E65" s="129">
        <f>'Прил.№6'!G73</f>
        <v>30</v>
      </c>
      <c r="F65" s="129">
        <f>'Прил.№6'!H73</f>
        <v>30</v>
      </c>
    </row>
    <row r="66" spans="1:6" ht="38.25">
      <c r="A66" s="128" t="s">
        <v>422</v>
      </c>
      <c r="B66" s="128"/>
      <c r="C66" s="132" t="s">
        <v>601</v>
      </c>
      <c r="D66" s="129">
        <f aca="true" t="shared" si="12" ref="D66:F67">D67</f>
        <v>3534</v>
      </c>
      <c r="E66" s="129">
        <f t="shared" si="12"/>
        <v>3180</v>
      </c>
      <c r="F66" s="129">
        <f t="shared" si="12"/>
        <v>2760</v>
      </c>
    </row>
    <row r="67" spans="1:6" ht="12.75">
      <c r="A67" s="128" t="s">
        <v>285</v>
      </c>
      <c r="B67" s="128"/>
      <c r="C67" s="132" t="s">
        <v>572</v>
      </c>
      <c r="D67" s="129">
        <f t="shared" si="12"/>
        <v>3534</v>
      </c>
      <c r="E67" s="129">
        <f t="shared" si="12"/>
        <v>3180</v>
      </c>
      <c r="F67" s="129">
        <f t="shared" si="12"/>
        <v>2760</v>
      </c>
    </row>
    <row r="68" spans="1:6" ht="25.5">
      <c r="A68" s="128" t="s">
        <v>555</v>
      </c>
      <c r="B68" s="128"/>
      <c r="C68" s="132" t="s">
        <v>602</v>
      </c>
      <c r="D68" s="129">
        <f>D69+D70+D71</f>
        <v>3534</v>
      </c>
      <c r="E68" s="129">
        <f>E69+E70+E71</f>
        <v>3180</v>
      </c>
      <c r="F68" s="129">
        <f>F69+F70+F71</f>
        <v>2760</v>
      </c>
    </row>
    <row r="69" spans="1:6" ht="51">
      <c r="A69" s="128" t="s">
        <v>555</v>
      </c>
      <c r="B69" s="128" t="s">
        <v>104</v>
      </c>
      <c r="C69" s="132" t="s">
        <v>577</v>
      </c>
      <c r="D69" s="129">
        <f>'Прил.№6'!F210</f>
        <v>3047.9</v>
      </c>
      <c r="E69" s="129">
        <f>'Прил.№6'!G210</f>
        <v>2693.9</v>
      </c>
      <c r="F69" s="129">
        <f>'Прил.№6'!H210</f>
        <v>2423.9</v>
      </c>
    </row>
    <row r="70" spans="1:6" ht="25.5">
      <c r="A70" s="128" t="s">
        <v>555</v>
      </c>
      <c r="B70" s="128" t="s">
        <v>106</v>
      </c>
      <c r="C70" s="132" t="s">
        <v>574</v>
      </c>
      <c r="D70" s="129">
        <f>'Прил.№6'!F211</f>
        <v>484.1</v>
      </c>
      <c r="E70" s="129">
        <f>'Прил.№6'!G211</f>
        <v>484.1</v>
      </c>
      <c r="F70" s="129">
        <f>'Прил.№6'!H211</f>
        <v>334.1</v>
      </c>
    </row>
    <row r="71" spans="1:6" ht="12.75">
      <c r="A71" s="128" t="s">
        <v>555</v>
      </c>
      <c r="B71" s="128" t="s">
        <v>150</v>
      </c>
      <c r="C71" s="132" t="s">
        <v>578</v>
      </c>
      <c r="D71" s="129">
        <f>'Прил.№6'!F212</f>
        <v>2</v>
      </c>
      <c r="E71" s="129">
        <f>'Прил.№6'!G212</f>
        <v>2</v>
      </c>
      <c r="F71" s="129">
        <f>'Прил.№6'!H212</f>
        <v>2</v>
      </c>
    </row>
    <row r="72" spans="1:6" ht="12.75">
      <c r="A72" s="136" t="s">
        <v>496</v>
      </c>
      <c r="B72" s="137"/>
      <c r="C72" s="139" t="s">
        <v>497</v>
      </c>
      <c r="D72" s="129">
        <f aca="true" t="shared" si="13" ref="D72:F73">D73</f>
        <v>1483</v>
      </c>
      <c r="E72" s="129">
        <f t="shared" si="13"/>
        <v>1350</v>
      </c>
      <c r="F72" s="129">
        <f t="shared" si="13"/>
        <v>1250</v>
      </c>
    </row>
    <row r="73" spans="1:6" ht="25.5">
      <c r="A73" s="136" t="s">
        <v>498</v>
      </c>
      <c r="B73" s="137"/>
      <c r="C73" s="138" t="s">
        <v>499</v>
      </c>
      <c r="D73" s="129">
        <f t="shared" si="13"/>
        <v>1483</v>
      </c>
      <c r="E73" s="129">
        <f t="shared" si="13"/>
        <v>1350</v>
      </c>
      <c r="F73" s="129">
        <f t="shared" si="13"/>
        <v>1250</v>
      </c>
    </row>
    <row r="74" spans="1:6" ht="51">
      <c r="A74" s="136" t="s">
        <v>498</v>
      </c>
      <c r="B74" s="137" t="s">
        <v>104</v>
      </c>
      <c r="C74" s="139" t="s">
        <v>105</v>
      </c>
      <c r="D74" s="129">
        <f>'Прил.№6'!F16</f>
        <v>1483</v>
      </c>
      <c r="E74" s="129">
        <f>'Прил.№6'!G16</f>
        <v>1350</v>
      </c>
      <c r="F74" s="129">
        <f>'Прил.№6'!H16</f>
        <v>1250</v>
      </c>
    </row>
    <row r="75" spans="1:6" ht="25.5">
      <c r="A75" s="126" t="s">
        <v>424</v>
      </c>
      <c r="B75" s="126"/>
      <c r="C75" s="131" t="s">
        <v>784</v>
      </c>
      <c r="D75" s="127">
        <f>D76+D86+D91</f>
        <v>1890.4</v>
      </c>
      <c r="E75" s="127">
        <f>E76+E86+E91</f>
        <v>1890.4</v>
      </c>
      <c r="F75" s="127">
        <f>F76+F86+F91</f>
        <v>1690.4</v>
      </c>
    </row>
    <row r="76" spans="1:6" ht="25.5">
      <c r="A76" s="128" t="s">
        <v>425</v>
      </c>
      <c r="B76" s="128"/>
      <c r="C76" s="132" t="s">
        <v>603</v>
      </c>
      <c r="D76" s="129">
        <f>D77+D81</f>
        <v>1835.4</v>
      </c>
      <c r="E76" s="129">
        <f>E77+E81</f>
        <v>1835.4</v>
      </c>
      <c r="F76" s="129">
        <f>F77+F81</f>
        <v>1635.4</v>
      </c>
    </row>
    <row r="77" spans="1:6" ht="38.25">
      <c r="A77" s="128" t="s">
        <v>426</v>
      </c>
      <c r="B77" s="128"/>
      <c r="C77" s="132" t="s">
        <v>604</v>
      </c>
      <c r="D77" s="129">
        <f>D78</f>
        <v>25</v>
      </c>
      <c r="E77" s="129">
        <f aca="true" t="shared" si="14" ref="E77:F79">E78</f>
        <v>25</v>
      </c>
      <c r="F77" s="129">
        <f t="shared" si="14"/>
        <v>25</v>
      </c>
    </row>
    <row r="78" spans="1:6" ht="12.75">
      <c r="A78" s="128" t="s">
        <v>427</v>
      </c>
      <c r="B78" s="128"/>
      <c r="C78" s="132" t="s">
        <v>572</v>
      </c>
      <c r="D78" s="129">
        <f>D79</f>
        <v>25</v>
      </c>
      <c r="E78" s="129">
        <f t="shared" si="14"/>
        <v>25</v>
      </c>
      <c r="F78" s="129">
        <f t="shared" si="14"/>
        <v>25</v>
      </c>
    </row>
    <row r="79" spans="1:6" ht="38.25">
      <c r="A79" s="128" t="s">
        <v>428</v>
      </c>
      <c r="B79" s="128"/>
      <c r="C79" s="132" t="s">
        <v>605</v>
      </c>
      <c r="D79" s="129">
        <f>D80</f>
        <v>25</v>
      </c>
      <c r="E79" s="129">
        <f t="shared" si="14"/>
        <v>25</v>
      </c>
      <c r="F79" s="129">
        <f t="shared" si="14"/>
        <v>25</v>
      </c>
    </row>
    <row r="80" spans="1:6" ht="25.5">
      <c r="A80" s="128" t="s">
        <v>428</v>
      </c>
      <c r="B80" s="128" t="s">
        <v>106</v>
      </c>
      <c r="C80" s="132" t="s">
        <v>574</v>
      </c>
      <c r="D80" s="129">
        <f>'Прил.№6'!F88</f>
        <v>25</v>
      </c>
      <c r="E80" s="129">
        <f>'Прил.№6'!G88</f>
        <v>25</v>
      </c>
      <c r="F80" s="129">
        <f>'Прил.№6'!H88</f>
        <v>25</v>
      </c>
    </row>
    <row r="81" spans="1:6" ht="25.5">
      <c r="A81" s="128" t="s">
        <v>293</v>
      </c>
      <c r="B81" s="128"/>
      <c r="C81" s="132" t="s">
        <v>606</v>
      </c>
      <c r="D81" s="129">
        <f aca="true" t="shared" si="15" ref="D81:F82">D82</f>
        <v>1810.4</v>
      </c>
      <c r="E81" s="129">
        <f t="shared" si="15"/>
        <v>1810.4</v>
      </c>
      <c r="F81" s="129">
        <f t="shared" si="15"/>
        <v>1610.4</v>
      </c>
    </row>
    <row r="82" spans="1:6" ht="12.75">
      <c r="A82" s="128" t="s">
        <v>294</v>
      </c>
      <c r="B82" s="128"/>
      <c r="C82" s="132" t="s">
        <v>572</v>
      </c>
      <c r="D82" s="129">
        <f t="shared" si="15"/>
        <v>1810.4</v>
      </c>
      <c r="E82" s="129">
        <f t="shared" si="15"/>
        <v>1810.4</v>
      </c>
      <c r="F82" s="129">
        <f t="shared" si="15"/>
        <v>1610.4</v>
      </c>
    </row>
    <row r="83" spans="1:6" ht="12.75">
      <c r="A83" s="128" t="s">
        <v>295</v>
      </c>
      <c r="B83" s="128"/>
      <c r="C83" s="132" t="s">
        <v>607</v>
      </c>
      <c r="D83" s="129">
        <f>D84+D85</f>
        <v>1810.4</v>
      </c>
      <c r="E83" s="129">
        <f>E84+E85</f>
        <v>1810.4</v>
      </c>
      <c r="F83" s="129">
        <f>F84+F85</f>
        <v>1610.4</v>
      </c>
    </row>
    <row r="84" spans="1:6" ht="51">
      <c r="A84" s="128" t="s">
        <v>295</v>
      </c>
      <c r="B84" s="128" t="s">
        <v>104</v>
      </c>
      <c r="C84" s="132" t="s">
        <v>577</v>
      </c>
      <c r="D84" s="129">
        <f>'Прил.№6'!F225</f>
        <v>1576</v>
      </c>
      <c r="E84" s="129">
        <f>'Прил.№6'!G225</f>
        <v>1576</v>
      </c>
      <c r="F84" s="129">
        <f>'Прил.№6'!H225</f>
        <v>1376</v>
      </c>
    </row>
    <row r="85" spans="1:6" ht="25.5">
      <c r="A85" s="128" t="s">
        <v>295</v>
      </c>
      <c r="B85" s="128" t="s">
        <v>106</v>
      </c>
      <c r="C85" s="132" t="s">
        <v>574</v>
      </c>
      <c r="D85" s="129">
        <f>'Прил.№6'!F226</f>
        <v>234.4</v>
      </c>
      <c r="E85" s="129">
        <f>'Прил.№6'!G226</f>
        <v>234.4</v>
      </c>
      <c r="F85" s="129">
        <f>'Прил.№6'!H226</f>
        <v>234.4</v>
      </c>
    </row>
    <row r="86" spans="1:6" ht="25.5">
      <c r="A86" s="128" t="s">
        <v>429</v>
      </c>
      <c r="B86" s="128"/>
      <c r="C86" s="132" t="s">
        <v>608</v>
      </c>
      <c r="D86" s="129">
        <f>D87</f>
        <v>5</v>
      </c>
      <c r="E86" s="129">
        <f aca="true" t="shared" si="16" ref="E86:F89">E87</f>
        <v>5</v>
      </c>
      <c r="F86" s="129">
        <f t="shared" si="16"/>
        <v>5</v>
      </c>
    </row>
    <row r="87" spans="1:6" ht="38.25">
      <c r="A87" s="128" t="s">
        <v>430</v>
      </c>
      <c r="B87" s="128"/>
      <c r="C87" s="132" t="s">
        <v>609</v>
      </c>
      <c r="D87" s="129">
        <f>D88</f>
        <v>5</v>
      </c>
      <c r="E87" s="129">
        <f t="shared" si="16"/>
        <v>5</v>
      </c>
      <c r="F87" s="129">
        <f t="shared" si="16"/>
        <v>5</v>
      </c>
    </row>
    <row r="88" spans="1:6" ht="12.75">
      <c r="A88" s="128" t="s">
        <v>431</v>
      </c>
      <c r="B88" s="128"/>
      <c r="C88" s="132" t="s">
        <v>572</v>
      </c>
      <c r="D88" s="129">
        <f>D89</f>
        <v>5</v>
      </c>
      <c r="E88" s="129">
        <f t="shared" si="16"/>
        <v>5</v>
      </c>
      <c r="F88" s="129">
        <f t="shared" si="16"/>
        <v>5</v>
      </c>
    </row>
    <row r="89" spans="1:6" ht="12.75">
      <c r="A89" s="128" t="s">
        <v>432</v>
      </c>
      <c r="B89" s="128"/>
      <c r="C89" s="132" t="s">
        <v>610</v>
      </c>
      <c r="D89" s="129">
        <f>D90</f>
        <v>5</v>
      </c>
      <c r="E89" s="129">
        <f t="shared" si="16"/>
        <v>5</v>
      </c>
      <c r="F89" s="129">
        <f t="shared" si="16"/>
        <v>5</v>
      </c>
    </row>
    <row r="90" spans="1:6" ht="25.5">
      <c r="A90" s="128" t="s">
        <v>432</v>
      </c>
      <c r="B90" s="128" t="s">
        <v>106</v>
      </c>
      <c r="C90" s="132" t="s">
        <v>574</v>
      </c>
      <c r="D90" s="129">
        <f>'Прил.№6'!F96</f>
        <v>5</v>
      </c>
      <c r="E90" s="129">
        <f>'Прил.№6'!G96</f>
        <v>5</v>
      </c>
      <c r="F90" s="129">
        <f>'Прил.№6'!H96</f>
        <v>5</v>
      </c>
    </row>
    <row r="91" spans="1:6" ht="38.25">
      <c r="A91" s="128" t="s">
        <v>433</v>
      </c>
      <c r="B91" s="128"/>
      <c r="C91" s="132" t="s">
        <v>611</v>
      </c>
      <c r="D91" s="129">
        <f>D92</f>
        <v>50</v>
      </c>
      <c r="E91" s="129">
        <f aca="true" t="shared" si="17" ref="E91:F94">E92</f>
        <v>50</v>
      </c>
      <c r="F91" s="129">
        <f t="shared" si="17"/>
        <v>50</v>
      </c>
    </row>
    <row r="92" spans="1:6" ht="25.5">
      <c r="A92" s="128" t="s">
        <v>434</v>
      </c>
      <c r="B92" s="128"/>
      <c r="C92" s="132" t="s">
        <v>612</v>
      </c>
      <c r="D92" s="129">
        <f>D93</f>
        <v>50</v>
      </c>
      <c r="E92" s="129">
        <f t="shared" si="17"/>
        <v>50</v>
      </c>
      <c r="F92" s="129">
        <f t="shared" si="17"/>
        <v>50</v>
      </c>
    </row>
    <row r="93" spans="1:6" ht="12.75">
      <c r="A93" s="128" t="s">
        <v>435</v>
      </c>
      <c r="B93" s="128"/>
      <c r="C93" s="132" t="s">
        <v>572</v>
      </c>
      <c r="D93" s="129">
        <f>D94</f>
        <v>50</v>
      </c>
      <c r="E93" s="129">
        <f t="shared" si="17"/>
        <v>50</v>
      </c>
      <c r="F93" s="129">
        <f t="shared" si="17"/>
        <v>50</v>
      </c>
    </row>
    <row r="94" spans="1:6" ht="25.5">
      <c r="A94" s="128" t="s">
        <v>436</v>
      </c>
      <c r="B94" s="128"/>
      <c r="C94" s="132" t="s">
        <v>613</v>
      </c>
      <c r="D94" s="129">
        <f>D95</f>
        <v>50</v>
      </c>
      <c r="E94" s="129">
        <f t="shared" si="17"/>
        <v>50</v>
      </c>
      <c r="F94" s="129">
        <f t="shared" si="17"/>
        <v>50</v>
      </c>
    </row>
    <row r="95" spans="1:6" ht="25.5">
      <c r="A95" s="128" t="s">
        <v>436</v>
      </c>
      <c r="B95" s="128" t="s">
        <v>106</v>
      </c>
      <c r="C95" s="132" t="s">
        <v>574</v>
      </c>
      <c r="D95" s="129">
        <f>'Прил.№6'!F106</f>
        <v>50</v>
      </c>
      <c r="E95" s="129">
        <f>'Прил.№6'!G106</f>
        <v>50</v>
      </c>
      <c r="F95" s="129">
        <f>'Прил.№6'!H106</f>
        <v>50</v>
      </c>
    </row>
    <row r="96" spans="1:6" ht="25.5">
      <c r="A96" s="126" t="s">
        <v>457</v>
      </c>
      <c r="B96" s="126" t="s">
        <v>568</v>
      </c>
      <c r="C96" s="131" t="s">
        <v>614</v>
      </c>
      <c r="D96" s="127">
        <f>D97+D102</f>
        <v>79</v>
      </c>
      <c r="E96" s="127">
        <f>E97+E102</f>
        <v>81</v>
      </c>
      <c r="F96" s="127">
        <f>F97+F102</f>
        <v>81</v>
      </c>
    </row>
    <row r="97" spans="1:6" ht="63.75">
      <c r="A97" s="128" t="s">
        <v>458</v>
      </c>
      <c r="B97" s="128"/>
      <c r="C97" s="132" t="s">
        <v>615</v>
      </c>
      <c r="D97" s="129">
        <f>D98</f>
        <v>0</v>
      </c>
      <c r="E97" s="129">
        <f aca="true" t="shared" si="18" ref="E97:F100">E98</f>
        <v>0</v>
      </c>
      <c r="F97" s="129">
        <f t="shared" si="18"/>
        <v>0</v>
      </c>
    </row>
    <row r="98" spans="1:6" ht="51">
      <c r="A98" s="128" t="s">
        <v>459</v>
      </c>
      <c r="B98" s="128"/>
      <c r="C98" s="132" t="s">
        <v>616</v>
      </c>
      <c r="D98" s="129">
        <f>D99</f>
        <v>0</v>
      </c>
      <c r="E98" s="129">
        <f t="shared" si="18"/>
        <v>0</v>
      </c>
      <c r="F98" s="129">
        <f t="shared" si="18"/>
        <v>0</v>
      </c>
    </row>
    <row r="99" spans="1:6" ht="12.75">
      <c r="A99" s="128" t="s">
        <v>460</v>
      </c>
      <c r="B99" s="128"/>
      <c r="C99" s="132" t="s">
        <v>572</v>
      </c>
      <c r="D99" s="129">
        <f>D100</f>
        <v>0</v>
      </c>
      <c r="E99" s="129">
        <f t="shared" si="18"/>
        <v>0</v>
      </c>
      <c r="F99" s="129">
        <f t="shared" si="18"/>
        <v>0</v>
      </c>
    </row>
    <row r="100" spans="1:6" ht="25.5">
      <c r="A100" s="128" t="s">
        <v>461</v>
      </c>
      <c r="B100" s="128"/>
      <c r="C100" s="132" t="s">
        <v>617</v>
      </c>
      <c r="D100" s="129">
        <f>D101</f>
        <v>0</v>
      </c>
      <c r="E100" s="129">
        <f t="shared" si="18"/>
        <v>0</v>
      </c>
      <c r="F100" s="129">
        <f t="shared" si="18"/>
        <v>0</v>
      </c>
    </row>
    <row r="101" spans="1:6" ht="12.75">
      <c r="A101" s="128" t="s">
        <v>461</v>
      </c>
      <c r="B101" s="128" t="s">
        <v>181</v>
      </c>
      <c r="C101" s="132" t="s">
        <v>583</v>
      </c>
      <c r="D101" s="129">
        <f>'Прил.№6'!F169</f>
        <v>0</v>
      </c>
      <c r="E101" s="129">
        <f>'Прил.№6'!G169</f>
        <v>0</v>
      </c>
      <c r="F101" s="129">
        <f>'Прил.№6'!H169</f>
        <v>0</v>
      </c>
    </row>
    <row r="102" spans="1:6" ht="25.5">
      <c r="A102" s="128" t="s">
        <v>133</v>
      </c>
      <c r="B102" s="128"/>
      <c r="C102" s="132" t="s">
        <v>618</v>
      </c>
      <c r="D102" s="129">
        <f>D103</f>
        <v>79</v>
      </c>
      <c r="E102" s="129">
        <f aca="true" t="shared" si="19" ref="E102:F105">E103</f>
        <v>81</v>
      </c>
      <c r="F102" s="129">
        <f t="shared" si="19"/>
        <v>81</v>
      </c>
    </row>
    <row r="103" spans="1:6" ht="25.5">
      <c r="A103" s="128" t="s">
        <v>134</v>
      </c>
      <c r="B103" s="128"/>
      <c r="C103" s="132" t="s">
        <v>619</v>
      </c>
      <c r="D103" s="129">
        <f>D104</f>
        <v>79</v>
      </c>
      <c r="E103" s="129">
        <f t="shared" si="19"/>
        <v>81</v>
      </c>
      <c r="F103" s="129">
        <f t="shared" si="19"/>
        <v>81</v>
      </c>
    </row>
    <row r="104" spans="1:6" ht="25.5">
      <c r="A104" s="128" t="s">
        <v>136</v>
      </c>
      <c r="B104" s="128"/>
      <c r="C104" s="132" t="s">
        <v>597</v>
      </c>
      <c r="D104" s="129">
        <f>D105</f>
        <v>79</v>
      </c>
      <c r="E104" s="129">
        <f t="shared" si="19"/>
        <v>81</v>
      </c>
      <c r="F104" s="129">
        <f t="shared" si="19"/>
        <v>81</v>
      </c>
    </row>
    <row r="105" spans="1:6" ht="51">
      <c r="A105" s="128" t="s">
        <v>137</v>
      </c>
      <c r="B105" s="128"/>
      <c r="C105" s="132" t="s">
        <v>620</v>
      </c>
      <c r="D105" s="129">
        <f>D106</f>
        <v>79</v>
      </c>
      <c r="E105" s="129">
        <f t="shared" si="19"/>
        <v>81</v>
      </c>
      <c r="F105" s="129">
        <f t="shared" si="19"/>
        <v>81</v>
      </c>
    </row>
    <row r="106" spans="1:6" ht="25.5">
      <c r="A106" s="128" t="s">
        <v>137</v>
      </c>
      <c r="B106" s="128" t="s">
        <v>106</v>
      </c>
      <c r="C106" s="132" t="s">
        <v>574</v>
      </c>
      <c r="D106" s="129">
        <f>'Прил.№6'!F238</f>
        <v>79</v>
      </c>
      <c r="E106" s="129">
        <f>'Прил.№6'!G238</f>
        <v>81</v>
      </c>
      <c r="F106" s="129">
        <f>'Прил.№6'!H238</f>
        <v>81</v>
      </c>
    </row>
    <row r="107" spans="1:6" ht="25.5">
      <c r="A107" s="126" t="s">
        <v>437</v>
      </c>
      <c r="B107" s="126"/>
      <c r="C107" s="131" t="s">
        <v>785</v>
      </c>
      <c r="D107" s="127">
        <f>D108+D119</f>
        <v>21071.899999999998</v>
      </c>
      <c r="E107" s="127">
        <f>E108+E119</f>
        <v>22227</v>
      </c>
      <c r="F107" s="127">
        <f>F108+F119</f>
        <v>22889</v>
      </c>
    </row>
    <row r="108" spans="1:6" ht="38.25">
      <c r="A108" s="128" t="s">
        <v>444</v>
      </c>
      <c r="B108" s="128"/>
      <c r="C108" s="132" t="s">
        <v>621</v>
      </c>
      <c r="D108" s="129">
        <f>D109</f>
        <v>18866.8</v>
      </c>
      <c r="E108" s="129">
        <f>E109</f>
        <v>20021.9</v>
      </c>
      <c r="F108" s="129">
        <f>F109</f>
        <v>21083.9</v>
      </c>
    </row>
    <row r="109" spans="1:6" ht="12.75">
      <c r="A109" s="128" t="s">
        <v>445</v>
      </c>
      <c r="B109" s="128"/>
      <c r="C109" s="132" t="s">
        <v>622</v>
      </c>
      <c r="D109" s="129">
        <f>D110+D113+D116</f>
        <v>18866.8</v>
      </c>
      <c r="E109" s="129">
        <f>E110+E113+E116</f>
        <v>20021.9</v>
      </c>
      <c r="F109" s="129">
        <f>F110+F113+F116</f>
        <v>21083.9</v>
      </c>
    </row>
    <row r="110" spans="1:6" ht="25.5">
      <c r="A110" s="128" t="s">
        <v>448</v>
      </c>
      <c r="B110" s="128"/>
      <c r="C110" s="132" t="s">
        <v>597</v>
      </c>
      <c r="D110" s="129">
        <f aca="true" t="shared" si="20" ref="D110:F111">D111</f>
        <v>13557.3</v>
      </c>
      <c r="E110" s="129">
        <f t="shared" si="20"/>
        <v>14126.7</v>
      </c>
      <c r="F110" s="129">
        <f t="shared" si="20"/>
        <v>14734.1</v>
      </c>
    </row>
    <row r="111" spans="1:6" ht="38.25">
      <c r="A111" s="128" t="s">
        <v>138</v>
      </c>
      <c r="B111" s="128"/>
      <c r="C111" s="132" t="s">
        <v>623</v>
      </c>
      <c r="D111" s="129">
        <f t="shared" si="20"/>
        <v>13557.3</v>
      </c>
      <c r="E111" s="129">
        <f t="shared" si="20"/>
        <v>14126.7</v>
      </c>
      <c r="F111" s="129">
        <f t="shared" si="20"/>
        <v>14734.1</v>
      </c>
    </row>
    <row r="112" spans="1:6" ht="25.5">
      <c r="A112" s="128" t="s">
        <v>138</v>
      </c>
      <c r="B112" s="128" t="s">
        <v>106</v>
      </c>
      <c r="C112" s="132" t="s">
        <v>574</v>
      </c>
      <c r="D112" s="129">
        <f>'Прил.№6'!F119</f>
        <v>13557.3</v>
      </c>
      <c r="E112" s="129">
        <f>'Прил.№6'!G119</f>
        <v>14126.7</v>
      </c>
      <c r="F112" s="129">
        <f>'Прил.№6'!H119</f>
        <v>14734.1</v>
      </c>
    </row>
    <row r="113" spans="1:6" ht="12.75">
      <c r="A113" s="128" t="s">
        <v>446</v>
      </c>
      <c r="B113" s="128"/>
      <c r="C113" s="132" t="s">
        <v>572</v>
      </c>
      <c r="D113" s="129">
        <f aca="true" t="shared" si="21" ref="D113:F114">D114</f>
        <v>1290.1</v>
      </c>
      <c r="E113" s="129">
        <f t="shared" si="21"/>
        <v>1481.4</v>
      </c>
      <c r="F113" s="129">
        <f t="shared" si="21"/>
        <v>1595.6</v>
      </c>
    </row>
    <row r="114" spans="1:6" ht="38.25">
      <c r="A114" s="128" t="s">
        <v>447</v>
      </c>
      <c r="B114" s="128"/>
      <c r="C114" s="132" t="s">
        <v>624</v>
      </c>
      <c r="D114" s="129">
        <f t="shared" si="21"/>
        <v>1290.1</v>
      </c>
      <c r="E114" s="129">
        <f t="shared" si="21"/>
        <v>1481.4</v>
      </c>
      <c r="F114" s="129">
        <f t="shared" si="21"/>
        <v>1595.6</v>
      </c>
    </row>
    <row r="115" spans="1:6" ht="25.5">
      <c r="A115" s="128" t="s">
        <v>447</v>
      </c>
      <c r="B115" s="128" t="s">
        <v>106</v>
      </c>
      <c r="C115" s="132" t="s">
        <v>574</v>
      </c>
      <c r="D115" s="129">
        <f>'Прил.№6'!F114</f>
        <v>1290.1</v>
      </c>
      <c r="E115" s="129">
        <f>'Прил.№6'!G114</f>
        <v>1481.4</v>
      </c>
      <c r="F115" s="129">
        <f>'Прил.№6'!H114</f>
        <v>1595.6</v>
      </c>
    </row>
    <row r="116" spans="1:6" ht="12.75">
      <c r="A116" s="128" t="s">
        <v>625</v>
      </c>
      <c r="B116" s="128"/>
      <c r="C116" s="132" t="s">
        <v>626</v>
      </c>
      <c r="D116" s="129">
        <f aca="true" t="shared" si="22" ref="D116:F117">D117</f>
        <v>4019.4</v>
      </c>
      <c r="E116" s="129">
        <f t="shared" si="22"/>
        <v>4413.8</v>
      </c>
      <c r="F116" s="129">
        <f t="shared" si="22"/>
        <v>4754.2</v>
      </c>
    </row>
    <row r="117" spans="1:6" ht="51">
      <c r="A117" s="128" t="s">
        <v>561</v>
      </c>
      <c r="B117" s="128"/>
      <c r="C117" s="132" t="s">
        <v>627</v>
      </c>
      <c r="D117" s="129">
        <f t="shared" si="22"/>
        <v>4019.4</v>
      </c>
      <c r="E117" s="129">
        <f t="shared" si="22"/>
        <v>4413.8</v>
      </c>
      <c r="F117" s="129">
        <f t="shared" si="22"/>
        <v>4754.2</v>
      </c>
    </row>
    <row r="118" spans="1:6" ht="25.5">
      <c r="A118" s="128" t="s">
        <v>561</v>
      </c>
      <c r="B118" s="128" t="s">
        <v>106</v>
      </c>
      <c r="C118" s="132" t="s">
        <v>574</v>
      </c>
      <c r="D118" s="129">
        <f>'Прил.№6'!F116</f>
        <v>4019.4</v>
      </c>
      <c r="E118" s="129">
        <f>'Прил.№6'!G116</f>
        <v>4413.8</v>
      </c>
      <c r="F118" s="129">
        <f>'Прил.№6'!H116</f>
        <v>4754.2</v>
      </c>
    </row>
    <row r="119" spans="1:6" ht="25.5">
      <c r="A119" s="136" t="s">
        <v>438</v>
      </c>
      <c r="B119" s="137"/>
      <c r="C119" s="138" t="s">
        <v>525</v>
      </c>
      <c r="D119" s="129">
        <f>D120</f>
        <v>2205.1</v>
      </c>
      <c r="E119" s="129">
        <f>E120</f>
        <v>2205.1</v>
      </c>
      <c r="F119" s="129">
        <f>F120</f>
        <v>1805.1</v>
      </c>
    </row>
    <row r="120" spans="1:6" ht="12.75">
      <c r="A120" s="136" t="s">
        <v>439</v>
      </c>
      <c r="B120" s="137"/>
      <c r="C120" s="139" t="s">
        <v>332</v>
      </c>
      <c r="D120" s="129">
        <f>D121+D124</f>
        <v>2205.1</v>
      </c>
      <c r="E120" s="129">
        <f>E121+E124</f>
        <v>2205.1</v>
      </c>
      <c r="F120" s="129">
        <f>F121+F124</f>
        <v>1805.1</v>
      </c>
    </row>
    <row r="121" spans="1:6" ht="38.25">
      <c r="A121" s="136" t="s">
        <v>440</v>
      </c>
      <c r="B121" s="137"/>
      <c r="C121" s="139" t="s">
        <v>441</v>
      </c>
      <c r="D121" s="129">
        <f aca="true" t="shared" si="23" ref="D121:F122">D122</f>
        <v>888.1</v>
      </c>
      <c r="E121" s="129">
        <f t="shared" si="23"/>
        <v>888.1</v>
      </c>
      <c r="F121" s="129">
        <f t="shared" si="23"/>
        <v>688.1</v>
      </c>
    </row>
    <row r="122" spans="1:6" ht="38.25">
      <c r="A122" s="136" t="s">
        <v>412</v>
      </c>
      <c r="B122" s="137"/>
      <c r="C122" s="139" t="s">
        <v>802</v>
      </c>
      <c r="D122" s="129">
        <f t="shared" si="23"/>
        <v>888.1</v>
      </c>
      <c r="E122" s="129">
        <f t="shared" si="23"/>
        <v>888.1</v>
      </c>
      <c r="F122" s="129">
        <f t="shared" si="23"/>
        <v>688.1</v>
      </c>
    </row>
    <row r="123" spans="1:6" ht="25.5">
      <c r="A123" s="136" t="s">
        <v>412</v>
      </c>
      <c r="B123" s="137" t="s">
        <v>106</v>
      </c>
      <c r="C123" s="139" t="s">
        <v>566</v>
      </c>
      <c r="D123" s="129">
        <f>'Прил.№6'!F245</f>
        <v>888.1</v>
      </c>
      <c r="E123" s="129">
        <f>'Прил.№6'!G245</f>
        <v>888.1</v>
      </c>
      <c r="F123" s="129">
        <f>'Прил.№6'!H245</f>
        <v>688.1</v>
      </c>
    </row>
    <row r="124" spans="1:6" ht="12.75">
      <c r="A124" s="136" t="s">
        <v>442</v>
      </c>
      <c r="B124" s="137"/>
      <c r="C124" s="138" t="s">
        <v>384</v>
      </c>
      <c r="D124" s="129">
        <f>D125+D127</f>
        <v>1317</v>
      </c>
      <c r="E124" s="129">
        <f>E125+E127</f>
        <v>1317</v>
      </c>
      <c r="F124" s="129">
        <f>F125+F127</f>
        <v>1117</v>
      </c>
    </row>
    <row r="125" spans="1:6" ht="51">
      <c r="A125" s="136" t="s">
        <v>443</v>
      </c>
      <c r="B125" s="137"/>
      <c r="C125" s="139" t="s">
        <v>801</v>
      </c>
      <c r="D125" s="129">
        <f>D126</f>
        <v>481.1</v>
      </c>
      <c r="E125" s="129">
        <f>E126</f>
        <v>481.1</v>
      </c>
      <c r="F125" s="129">
        <f>F126</f>
        <v>481.1</v>
      </c>
    </row>
    <row r="126" spans="1:6" ht="25.5">
      <c r="A126" s="136" t="s">
        <v>443</v>
      </c>
      <c r="B126" s="137" t="s">
        <v>106</v>
      </c>
      <c r="C126" s="139" t="s">
        <v>566</v>
      </c>
      <c r="D126" s="129">
        <f>'Прил.№6'!F248</f>
        <v>481.1</v>
      </c>
      <c r="E126" s="129">
        <f>'Прил.№6'!G248</f>
        <v>481.1</v>
      </c>
      <c r="F126" s="129">
        <f>'Прил.№6'!H248</f>
        <v>481.1</v>
      </c>
    </row>
    <row r="127" spans="1:6" ht="38.25">
      <c r="A127" s="136" t="s">
        <v>800</v>
      </c>
      <c r="B127" s="137"/>
      <c r="C127" s="139" t="s">
        <v>803</v>
      </c>
      <c r="D127" s="129">
        <f>D128</f>
        <v>835.9</v>
      </c>
      <c r="E127" s="129">
        <f>E128</f>
        <v>835.9</v>
      </c>
      <c r="F127" s="129">
        <f>F128</f>
        <v>635.9</v>
      </c>
    </row>
    <row r="128" spans="1:6" ht="25.5">
      <c r="A128" s="136" t="s">
        <v>800</v>
      </c>
      <c r="B128" s="137" t="s">
        <v>106</v>
      </c>
      <c r="C128" s="139" t="s">
        <v>566</v>
      </c>
      <c r="D128" s="129">
        <f>'Прил.№6'!F250</f>
        <v>835.9</v>
      </c>
      <c r="E128" s="129">
        <f>'Прил.№6'!G250</f>
        <v>835.9</v>
      </c>
      <c r="F128" s="129">
        <f>'Прил.№6'!H250</f>
        <v>635.9</v>
      </c>
    </row>
    <row r="129" spans="1:6" ht="25.5">
      <c r="A129" s="126" t="s">
        <v>463</v>
      </c>
      <c r="B129" s="126"/>
      <c r="C129" s="131" t="s">
        <v>629</v>
      </c>
      <c r="D129" s="127">
        <f>D130+D135+D148+D153</f>
        <v>460</v>
      </c>
      <c r="E129" s="127">
        <f>E130+E135+E148+E153</f>
        <v>460</v>
      </c>
      <c r="F129" s="127">
        <f>F130+F135+F148+F153</f>
        <v>460</v>
      </c>
    </row>
    <row r="130" spans="1:6" ht="12.75">
      <c r="A130" s="128" t="s">
        <v>270</v>
      </c>
      <c r="B130" s="128"/>
      <c r="C130" s="132" t="s">
        <v>630</v>
      </c>
      <c r="D130" s="129">
        <f>D131</f>
        <v>30</v>
      </c>
      <c r="E130" s="129">
        <f aca="true" t="shared" si="24" ref="E130:F133">E131</f>
        <v>30</v>
      </c>
      <c r="F130" s="129">
        <f t="shared" si="24"/>
        <v>30</v>
      </c>
    </row>
    <row r="131" spans="1:6" ht="25.5">
      <c r="A131" s="128" t="s">
        <v>271</v>
      </c>
      <c r="B131" s="128"/>
      <c r="C131" s="132" t="s">
        <v>631</v>
      </c>
      <c r="D131" s="129">
        <f>D132</f>
        <v>30</v>
      </c>
      <c r="E131" s="129">
        <f t="shared" si="24"/>
        <v>30</v>
      </c>
      <c r="F131" s="129">
        <f t="shared" si="24"/>
        <v>30</v>
      </c>
    </row>
    <row r="132" spans="1:6" ht="12.75">
      <c r="A132" s="128" t="s">
        <v>272</v>
      </c>
      <c r="B132" s="128"/>
      <c r="C132" s="132" t="s">
        <v>572</v>
      </c>
      <c r="D132" s="129">
        <f>D133</f>
        <v>30</v>
      </c>
      <c r="E132" s="129">
        <f t="shared" si="24"/>
        <v>30</v>
      </c>
      <c r="F132" s="129">
        <f t="shared" si="24"/>
        <v>30</v>
      </c>
    </row>
    <row r="133" spans="1:6" ht="38.25">
      <c r="A133" s="128" t="s">
        <v>273</v>
      </c>
      <c r="B133" s="128"/>
      <c r="C133" s="132" t="s">
        <v>632</v>
      </c>
      <c r="D133" s="129">
        <f>D134</f>
        <v>30</v>
      </c>
      <c r="E133" s="129">
        <f t="shared" si="24"/>
        <v>30</v>
      </c>
      <c r="F133" s="129">
        <f t="shared" si="24"/>
        <v>30</v>
      </c>
    </row>
    <row r="134" spans="1:6" ht="25.5">
      <c r="A134" s="128" t="s">
        <v>273</v>
      </c>
      <c r="B134" s="128" t="s">
        <v>106</v>
      </c>
      <c r="C134" s="132" t="s">
        <v>574</v>
      </c>
      <c r="D134" s="129">
        <f>'Прил.№6'!F324</f>
        <v>30</v>
      </c>
      <c r="E134" s="129">
        <f>'Прил.№6'!G324</f>
        <v>30</v>
      </c>
      <c r="F134" s="129">
        <f>'Прил.№6'!H324</f>
        <v>30</v>
      </c>
    </row>
    <row r="135" spans="1:6" ht="38.25">
      <c r="A135" s="128" t="s">
        <v>274</v>
      </c>
      <c r="B135" s="128"/>
      <c r="C135" s="132" t="s">
        <v>633</v>
      </c>
      <c r="D135" s="129">
        <f>D136+D140+D144</f>
        <v>150</v>
      </c>
      <c r="E135" s="129">
        <f>E136+E140+E144</f>
        <v>150</v>
      </c>
      <c r="F135" s="129">
        <f>F136+F140+F144</f>
        <v>150</v>
      </c>
    </row>
    <row r="136" spans="1:6" ht="25.5">
      <c r="A136" s="128" t="s">
        <v>275</v>
      </c>
      <c r="B136" s="128"/>
      <c r="C136" s="132" t="s">
        <v>634</v>
      </c>
      <c r="D136" s="129">
        <f>D137</f>
        <v>90</v>
      </c>
      <c r="E136" s="129">
        <f aca="true" t="shared" si="25" ref="E136:F138">E137</f>
        <v>90</v>
      </c>
      <c r="F136" s="129">
        <f t="shared" si="25"/>
        <v>90</v>
      </c>
    </row>
    <row r="137" spans="1:6" ht="12.75">
      <c r="A137" s="128" t="s">
        <v>203</v>
      </c>
      <c r="B137" s="128"/>
      <c r="C137" s="132" t="s">
        <v>572</v>
      </c>
      <c r="D137" s="129">
        <f>D138</f>
        <v>90</v>
      </c>
      <c r="E137" s="129">
        <f t="shared" si="25"/>
        <v>90</v>
      </c>
      <c r="F137" s="129">
        <f t="shared" si="25"/>
        <v>90</v>
      </c>
    </row>
    <row r="138" spans="1:6" ht="38.25">
      <c r="A138" s="128" t="s">
        <v>204</v>
      </c>
      <c r="B138" s="128"/>
      <c r="C138" s="132" t="s">
        <v>635</v>
      </c>
      <c r="D138" s="129">
        <f>D139</f>
        <v>90</v>
      </c>
      <c r="E138" s="129">
        <f t="shared" si="25"/>
        <v>90</v>
      </c>
      <c r="F138" s="129">
        <f t="shared" si="25"/>
        <v>90</v>
      </c>
    </row>
    <row r="139" spans="1:6" ht="25.5">
      <c r="A139" s="128" t="s">
        <v>204</v>
      </c>
      <c r="B139" s="128" t="s">
        <v>106</v>
      </c>
      <c r="C139" s="132" t="s">
        <v>574</v>
      </c>
      <c r="D139" s="129">
        <f>'Прил.№6'!F329</f>
        <v>90</v>
      </c>
      <c r="E139" s="129">
        <f>'Прил.№6'!G329</f>
        <v>90</v>
      </c>
      <c r="F139" s="129">
        <f>'Прил.№6'!H329</f>
        <v>90</v>
      </c>
    </row>
    <row r="140" spans="1:6" ht="25.5">
      <c r="A140" s="128" t="s">
        <v>205</v>
      </c>
      <c r="B140" s="128"/>
      <c r="C140" s="132" t="s">
        <v>636</v>
      </c>
      <c r="D140" s="129">
        <f>D141</f>
        <v>40</v>
      </c>
      <c r="E140" s="129">
        <f aca="true" t="shared" si="26" ref="E140:F142">E141</f>
        <v>40</v>
      </c>
      <c r="F140" s="129">
        <f t="shared" si="26"/>
        <v>40</v>
      </c>
    </row>
    <row r="141" spans="1:6" ht="12.75">
      <c r="A141" s="128" t="s">
        <v>206</v>
      </c>
      <c r="B141" s="128"/>
      <c r="C141" s="132" t="s">
        <v>572</v>
      </c>
      <c r="D141" s="129">
        <f>D142</f>
        <v>40</v>
      </c>
      <c r="E141" s="129">
        <f t="shared" si="26"/>
        <v>40</v>
      </c>
      <c r="F141" s="129">
        <f t="shared" si="26"/>
        <v>40</v>
      </c>
    </row>
    <row r="142" spans="1:6" ht="12.75">
      <c r="A142" s="128" t="s">
        <v>207</v>
      </c>
      <c r="B142" s="128"/>
      <c r="C142" s="132" t="s">
        <v>637</v>
      </c>
      <c r="D142" s="129">
        <f>D143</f>
        <v>40</v>
      </c>
      <c r="E142" s="129">
        <f t="shared" si="26"/>
        <v>40</v>
      </c>
      <c r="F142" s="129">
        <f t="shared" si="26"/>
        <v>40</v>
      </c>
    </row>
    <row r="143" spans="1:6" ht="25.5">
      <c r="A143" s="128" t="s">
        <v>207</v>
      </c>
      <c r="B143" s="128" t="s">
        <v>106</v>
      </c>
      <c r="C143" s="132" t="s">
        <v>574</v>
      </c>
      <c r="D143" s="129">
        <f>'Прил.№6'!F333</f>
        <v>40</v>
      </c>
      <c r="E143" s="129">
        <f>'Прил.№6'!G333</f>
        <v>40</v>
      </c>
      <c r="F143" s="129">
        <f>'Прил.№6'!H333</f>
        <v>40</v>
      </c>
    </row>
    <row r="144" spans="1:6" ht="25.5">
      <c r="A144" s="128" t="s">
        <v>367</v>
      </c>
      <c r="B144" s="128"/>
      <c r="C144" s="132" t="s">
        <v>638</v>
      </c>
      <c r="D144" s="129">
        <f>D145</f>
        <v>20</v>
      </c>
      <c r="E144" s="129">
        <f aca="true" t="shared" si="27" ref="E144:F146">E145</f>
        <v>20</v>
      </c>
      <c r="F144" s="129">
        <f t="shared" si="27"/>
        <v>20</v>
      </c>
    </row>
    <row r="145" spans="1:6" ht="12.75">
      <c r="A145" s="128" t="s">
        <v>339</v>
      </c>
      <c r="B145" s="128"/>
      <c r="C145" s="132" t="s">
        <v>572</v>
      </c>
      <c r="D145" s="129">
        <f>D146</f>
        <v>20</v>
      </c>
      <c r="E145" s="129">
        <f t="shared" si="27"/>
        <v>20</v>
      </c>
      <c r="F145" s="129">
        <f t="shared" si="27"/>
        <v>20</v>
      </c>
    </row>
    <row r="146" spans="1:6" ht="25.5">
      <c r="A146" s="128" t="s">
        <v>340</v>
      </c>
      <c r="B146" s="128"/>
      <c r="C146" s="132" t="s">
        <v>639</v>
      </c>
      <c r="D146" s="129">
        <f>D147</f>
        <v>20</v>
      </c>
      <c r="E146" s="129">
        <f t="shared" si="27"/>
        <v>20</v>
      </c>
      <c r="F146" s="129">
        <f t="shared" si="27"/>
        <v>20</v>
      </c>
    </row>
    <row r="147" spans="1:6" ht="25.5">
      <c r="A147" s="128" t="s">
        <v>340</v>
      </c>
      <c r="B147" s="128" t="s">
        <v>106</v>
      </c>
      <c r="C147" s="132" t="s">
        <v>574</v>
      </c>
      <c r="D147" s="129">
        <f>'Прил.№6'!F340</f>
        <v>20</v>
      </c>
      <c r="E147" s="129">
        <f>'Прил.№6'!G340</f>
        <v>20</v>
      </c>
      <c r="F147" s="129">
        <f>'Прил.№6'!H340</f>
        <v>20</v>
      </c>
    </row>
    <row r="148" spans="1:6" ht="12.75">
      <c r="A148" s="128" t="s">
        <v>464</v>
      </c>
      <c r="B148" s="128"/>
      <c r="C148" s="132" t="s">
        <v>640</v>
      </c>
      <c r="D148" s="129">
        <f>D149</f>
        <v>250</v>
      </c>
      <c r="E148" s="129">
        <f aca="true" t="shared" si="28" ref="E148:F151">E149</f>
        <v>250</v>
      </c>
      <c r="F148" s="129">
        <f t="shared" si="28"/>
        <v>250</v>
      </c>
    </row>
    <row r="149" spans="1:6" ht="12.75">
      <c r="A149" s="128" t="s">
        <v>465</v>
      </c>
      <c r="B149" s="128"/>
      <c r="C149" s="132" t="s">
        <v>641</v>
      </c>
      <c r="D149" s="129">
        <f>D150</f>
        <v>250</v>
      </c>
      <c r="E149" s="129">
        <f t="shared" si="28"/>
        <v>250</v>
      </c>
      <c r="F149" s="129">
        <f t="shared" si="28"/>
        <v>250</v>
      </c>
    </row>
    <row r="150" spans="1:6" ht="38.25">
      <c r="A150" s="128" t="s">
        <v>466</v>
      </c>
      <c r="B150" s="128"/>
      <c r="C150" s="132" t="s">
        <v>642</v>
      </c>
      <c r="D150" s="129">
        <f>D151</f>
        <v>250</v>
      </c>
      <c r="E150" s="129">
        <f t="shared" si="28"/>
        <v>250</v>
      </c>
      <c r="F150" s="129">
        <f t="shared" si="28"/>
        <v>250</v>
      </c>
    </row>
    <row r="151" spans="1:6" ht="25.5">
      <c r="A151" s="136" t="s">
        <v>817</v>
      </c>
      <c r="B151" s="128"/>
      <c r="C151" s="132" t="s">
        <v>643</v>
      </c>
      <c r="D151" s="129">
        <f>D152</f>
        <v>250</v>
      </c>
      <c r="E151" s="129">
        <f t="shared" si="28"/>
        <v>250</v>
      </c>
      <c r="F151" s="129">
        <f t="shared" si="28"/>
        <v>250</v>
      </c>
    </row>
    <row r="152" spans="1:6" ht="12.75">
      <c r="A152" s="136" t="s">
        <v>817</v>
      </c>
      <c r="B152" s="128" t="s">
        <v>181</v>
      </c>
      <c r="C152" s="132" t="s">
        <v>583</v>
      </c>
      <c r="D152" s="129">
        <f>'Прил.№6'!F177</f>
        <v>250</v>
      </c>
      <c r="E152" s="129">
        <f>'Прил.№6'!G177</f>
        <v>250</v>
      </c>
      <c r="F152" s="129">
        <f>'Прил.№6'!H177</f>
        <v>250</v>
      </c>
    </row>
    <row r="153" spans="1:6" ht="12.75">
      <c r="A153" s="128" t="s">
        <v>316</v>
      </c>
      <c r="B153" s="128"/>
      <c r="C153" s="132" t="s">
        <v>644</v>
      </c>
      <c r="D153" s="129">
        <f>D154+D158</f>
        <v>30</v>
      </c>
      <c r="E153" s="129">
        <f>E154+E158</f>
        <v>30</v>
      </c>
      <c r="F153" s="129">
        <f>F154+F158</f>
        <v>30</v>
      </c>
    </row>
    <row r="154" spans="1:6" ht="25.5">
      <c r="A154" s="128" t="s">
        <v>317</v>
      </c>
      <c r="B154" s="128"/>
      <c r="C154" s="132" t="s">
        <v>645</v>
      </c>
      <c r="D154" s="129">
        <f>D155</f>
        <v>15</v>
      </c>
      <c r="E154" s="129">
        <f aca="true" t="shared" si="29" ref="E154:F156">E155</f>
        <v>15</v>
      </c>
      <c r="F154" s="129">
        <f t="shared" si="29"/>
        <v>15</v>
      </c>
    </row>
    <row r="155" spans="1:6" ht="12.75">
      <c r="A155" s="128" t="s">
        <v>318</v>
      </c>
      <c r="B155" s="128"/>
      <c r="C155" s="132" t="s">
        <v>628</v>
      </c>
      <c r="D155" s="129">
        <f>D156</f>
        <v>15</v>
      </c>
      <c r="E155" s="129">
        <f t="shared" si="29"/>
        <v>15</v>
      </c>
      <c r="F155" s="129">
        <f t="shared" si="29"/>
        <v>15</v>
      </c>
    </row>
    <row r="156" spans="1:6" ht="12.75">
      <c r="A156" s="128" t="s">
        <v>319</v>
      </c>
      <c r="B156" s="128"/>
      <c r="C156" s="132" t="s">
        <v>646</v>
      </c>
      <c r="D156" s="129">
        <f>D157</f>
        <v>15</v>
      </c>
      <c r="E156" s="129">
        <f t="shared" si="29"/>
        <v>15</v>
      </c>
      <c r="F156" s="129">
        <f t="shared" si="29"/>
        <v>15</v>
      </c>
    </row>
    <row r="157" spans="1:6" ht="25.5">
      <c r="A157" s="128" t="s">
        <v>319</v>
      </c>
      <c r="B157" s="128" t="s">
        <v>106</v>
      </c>
      <c r="C157" s="132" t="s">
        <v>574</v>
      </c>
      <c r="D157" s="129">
        <f>'Прил.№6'!F299</f>
        <v>15</v>
      </c>
      <c r="E157" s="129">
        <f>'Прил.№6'!G299</f>
        <v>15</v>
      </c>
      <c r="F157" s="129">
        <f>'Прил.№6'!H299</f>
        <v>15</v>
      </c>
    </row>
    <row r="158" spans="1:6" ht="25.5">
      <c r="A158" s="128" t="s">
        <v>263</v>
      </c>
      <c r="B158" s="128"/>
      <c r="C158" s="132" t="s">
        <v>647</v>
      </c>
      <c r="D158" s="129">
        <f>D159</f>
        <v>15</v>
      </c>
      <c r="E158" s="129">
        <f aca="true" t="shared" si="30" ref="E158:F160">E159</f>
        <v>15</v>
      </c>
      <c r="F158" s="129">
        <f t="shared" si="30"/>
        <v>15</v>
      </c>
    </row>
    <row r="159" spans="1:6" ht="12.75">
      <c r="A159" s="128" t="s">
        <v>264</v>
      </c>
      <c r="B159" s="128"/>
      <c r="C159" s="132" t="s">
        <v>572</v>
      </c>
      <c r="D159" s="129">
        <f>D160</f>
        <v>15</v>
      </c>
      <c r="E159" s="129">
        <f t="shared" si="30"/>
        <v>15</v>
      </c>
      <c r="F159" s="129">
        <f t="shared" si="30"/>
        <v>15</v>
      </c>
    </row>
    <row r="160" spans="1:6" ht="12.75">
      <c r="A160" s="128" t="s">
        <v>567</v>
      </c>
      <c r="B160" s="128"/>
      <c r="C160" s="132" t="s">
        <v>648</v>
      </c>
      <c r="D160" s="129">
        <f>D161</f>
        <v>15</v>
      </c>
      <c r="E160" s="129">
        <f t="shared" si="30"/>
        <v>15</v>
      </c>
      <c r="F160" s="129">
        <f t="shared" si="30"/>
        <v>15</v>
      </c>
    </row>
    <row r="161" spans="1:6" ht="25.5">
      <c r="A161" s="128" t="s">
        <v>567</v>
      </c>
      <c r="B161" s="128" t="s">
        <v>106</v>
      </c>
      <c r="C161" s="132" t="s">
        <v>574</v>
      </c>
      <c r="D161" s="129">
        <f>'Прил.№6'!F306</f>
        <v>15</v>
      </c>
      <c r="E161" s="129">
        <f>'Прил.№6'!G306</f>
        <v>15</v>
      </c>
      <c r="F161" s="129">
        <f>'Прил.№6'!H306</f>
        <v>15</v>
      </c>
    </row>
    <row r="162" spans="1:6" ht="25.5">
      <c r="A162" s="126" t="s">
        <v>476</v>
      </c>
      <c r="B162" s="126"/>
      <c r="C162" s="131" t="s">
        <v>783</v>
      </c>
      <c r="D162" s="127">
        <f>D163+D171</f>
        <v>3046.4999999999995</v>
      </c>
      <c r="E162" s="127">
        <f>E163+E171</f>
        <v>9198.7</v>
      </c>
      <c r="F162" s="127">
        <f>F163+F171</f>
        <v>5843</v>
      </c>
    </row>
    <row r="163" spans="1:6" ht="25.5">
      <c r="A163" s="128" t="s">
        <v>477</v>
      </c>
      <c r="B163" s="128"/>
      <c r="C163" s="132" t="s">
        <v>649</v>
      </c>
      <c r="D163" s="129">
        <f>D164</f>
        <v>2796.4999999999995</v>
      </c>
      <c r="E163" s="129">
        <f aca="true" t="shared" si="31" ref="E163:F166">E164</f>
        <v>8948.7</v>
      </c>
      <c r="F163" s="129">
        <f t="shared" si="31"/>
        <v>5593</v>
      </c>
    </row>
    <row r="164" spans="1:6" ht="38.25">
      <c r="A164" s="128" t="s">
        <v>478</v>
      </c>
      <c r="B164" s="128"/>
      <c r="C164" s="132" t="s">
        <v>650</v>
      </c>
      <c r="D164" s="129">
        <f>D165+D168</f>
        <v>2796.4999999999995</v>
      </c>
      <c r="E164" s="129">
        <f>E165+E168</f>
        <v>8948.7</v>
      </c>
      <c r="F164" s="129">
        <f>F165+F168</f>
        <v>5593</v>
      </c>
    </row>
    <row r="165" spans="1:6" ht="51">
      <c r="A165" s="128" t="s">
        <v>140</v>
      </c>
      <c r="B165" s="128"/>
      <c r="C165" s="132" t="s">
        <v>651</v>
      </c>
      <c r="D165" s="129">
        <f>D166</f>
        <v>0</v>
      </c>
      <c r="E165" s="129">
        <f t="shared" si="31"/>
        <v>0</v>
      </c>
      <c r="F165" s="129">
        <f t="shared" si="31"/>
        <v>0</v>
      </c>
    </row>
    <row r="166" spans="1:6" ht="51">
      <c r="A166" s="128" t="s">
        <v>142</v>
      </c>
      <c r="B166" s="128"/>
      <c r="C166" s="132" t="s">
        <v>652</v>
      </c>
      <c r="D166" s="129">
        <f>D167</f>
        <v>0</v>
      </c>
      <c r="E166" s="129">
        <f t="shared" si="31"/>
        <v>0</v>
      </c>
      <c r="F166" s="129">
        <f t="shared" si="31"/>
        <v>0</v>
      </c>
    </row>
    <row r="167" spans="1:6" ht="25.5">
      <c r="A167" s="128" t="s">
        <v>142</v>
      </c>
      <c r="B167" s="128" t="s">
        <v>334</v>
      </c>
      <c r="C167" s="132" t="s">
        <v>653</v>
      </c>
      <c r="D167" s="129">
        <f>'Прил.№6'!F190</f>
        <v>0</v>
      </c>
      <c r="E167" s="129">
        <f>'Прил.№6'!G190</f>
        <v>0</v>
      </c>
      <c r="F167" s="129">
        <f>'Прил.№6'!H190</f>
        <v>0</v>
      </c>
    </row>
    <row r="168" spans="1:6" ht="25.5">
      <c r="A168" s="136" t="s">
        <v>790</v>
      </c>
      <c r="B168" s="137"/>
      <c r="C168" s="138" t="s">
        <v>395</v>
      </c>
      <c r="D168" s="129">
        <f aca="true" t="shared" si="32" ref="D168:F169">D169</f>
        <v>2796.4999999999995</v>
      </c>
      <c r="E168" s="129">
        <f t="shared" si="32"/>
        <v>8948.7</v>
      </c>
      <c r="F168" s="129">
        <f t="shared" si="32"/>
        <v>5593</v>
      </c>
    </row>
    <row r="169" spans="1:6" ht="51">
      <c r="A169" s="136" t="s">
        <v>788</v>
      </c>
      <c r="B169" s="137"/>
      <c r="C169" s="138" t="s">
        <v>789</v>
      </c>
      <c r="D169" s="129">
        <f t="shared" si="32"/>
        <v>2796.4999999999995</v>
      </c>
      <c r="E169" s="129">
        <f t="shared" si="32"/>
        <v>8948.7</v>
      </c>
      <c r="F169" s="129">
        <f t="shared" si="32"/>
        <v>5593</v>
      </c>
    </row>
    <row r="170" spans="1:6" ht="25.5">
      <c r="A170" s="136" t="s">
        <v>788</v>
      </c>
      <c r="B170" s="137" t="s">
        <v>334</v>
      </c>
      <c r="C170" s="138" t="s">
        <v>375</v>
      </c>
      <c r="D170" s="129">
        <f>'Прил.№6'!F193</f>
        <v>2796.4999999999995</v>
      </c>
      <c r="E170" s="129">
        <f>'Прил.№6'!G193</f>
        <v>8948.7</v>
      </c>
      <c r="F170" s="129">
        <f>'Прил.№6'!H193</f>
        <v>5593</v>
      </c>
    </row>
    <row r="171" spans="1:6" ht="25.5">
      <c r="A171" s="128" t="s">
        <v>469</v>
      </c>
      <c r="B171" s="128"/>
      <c r="C171" s="132" t="s">
        <v>654</v>
      </c>
      <c r="D171" s="129">
        <f>D172+D176</f>
        <v>250</v>
      </c>
      <c r="E171" s="129">
        <f>E172+E176</f>
        <v>250</v>
      </c>
      <c r="F171" s="129">
        <f>F172+F176</f>
        <v>250</v>
      </c>
    </row>
    <row r="172" spans="1:6" ht="38.25">
      <c r="A172" s="128" t="s">
        <v>470</v>
      </c>
      <c r="B172" s="128"/>
      <c r="C172" s="132" t="s">
        <v>655</v>
      </c>
      <c r="D172" s="129">
        <f>D173</f>
        <v>150</v>
      </c>
      <c r="E172" s="129">
        <f aca="true" t="shared" si="33" ref="E172:F174">E173</f>
        <v>150</v>
      </c>
      <c r="F172" s="129">
        <f t="shared" si="33"/>
        <v>150</v>
      </c>
    </row>
    <row r="173" spans="1:6" ht="12.75">
      <c r="A173" s="128" t="s">
        <v>471</v>
      </c>
      <c r="B173" s="128"/>
      <c r="C173" s="132" t="s">
        <v>572</v>
      </c>
      <c r="D173" s="129">
        <f>D174</f>
        <v>150</v>
      </c>
      <c r="E173" s="129">
        <f t="shared" si="33"/>
        <v>150</v>
      </c>
      <c r="F173" s="129">
        <f t="shared" si="33"/>
        <v>150</v>
      </c>
    </row>
    <row r="174" spans="1:6" ht="25.5">
      <c r="A174" s="128" t="s">
        <v>472</v>
      </c>
      <c r="B174" s="128"/>
      <c r="C174" s="132" t="s">
        <v>656</v>
      </c>
      <c r="D174" s="129">
        <f>D175</f>
        <v>150</v>
      </c>
      <c r="E174" s="129">
        <f t="shared" si="33"/>
        <v>150</v>
      </c>
      <c r="F174" s="129">
        <f t="shared" si="33"/>
        <v>150</v>
      </c>
    </row>
    <row r="175" spans="1:6" ht="25.5">
      <c r="A175" s="128" t="s">
        <v>472</v>
      </c>
      <c r="B175" s="128" t="s">
        <v>106</v>
      </c>
      <c r="C175" s="132" t="s">
        <v>574</v>
      </c>
      <c r="D175" s="129">
        <f>'Прил.№6'!F415</f>
        <v>150</v>
      </c>
      <c r="E175" s="129">
        <f>'Прил.№6'!G415</f>
        <v>150</v>
      </c>
      <c r="F175" s="129">
        <f>'Прил.№6'!H415</f>
        <v>150</v>
      </c>
    </row>
    <row r="176" spans="1:6" ht="38.25">
      <c r="A176" s="128" t="s">
        <v>473</v>
      </c>
      <c r="B176" s="128"/>
      <c r="C176" s="132" t="s">
        <v>657</v>
      </c>
      <c r="D176" s="129">
        <f>D177</f>
        <v>100</v>
      </c>
      <c r="E176" s="129">
        <f aca="true" t="shared" si="34" ref="E176:F178">E177</f>
        <v>100</v>
      </c>
      <c r="F176" s="129">
        <f t="shared" si="34"/>
        <v>100</v>
      </c>
    </row>
    <row r="177" spans="1:6" ht="12.75">
      <c r="A177" s="128" t="s">
        <v>475</v>
      </c>
      <c r="B177" s="128"/>
      <c r="C177" s="132" t="s">
        <v>572</v>
      </c>
      <c r="D177" s="129">
        <f>D178</f>
        <v>100</v>
      </c>
      <c r="E177" s="129">
        <f t="shared" si="34"/>
        <v>100</v>
      </c>
      <c r="F177" s="129">
        <f t="shared" si="34"/>
        <v>100</v>
      </c>
    </row>
    <row r="178" spans="1:6" ht="51">
      <c r="A178" s="128" t="s">
        <v>474</v>
      </c>
      <c r="B178" s="128"/>
      <c r="C178" s="132" t="s">
        <v>658</v>
      </c>
      <c r="D178" s="129">
        <f>D179</f>
        <v>100</v>
      </c>
      <c r="E178" s="129">
        <f t="shared" si="34"/>
        <v>100</v>
      </c>
      <c r="F178" s="129">
        <f t="shared" si="34"/>
        <v>100</v>
      </c>
    </row>
    <row r="179" spans="1:6" ht="25.5">
      <c r="A179" s="128" t="s">
        <v>474</v>
      </c>
      <c r="B179" s="128" t="s">
        <v>106</v>
      </c>
      <c r="C179" s="132" t="s">
        <v>574</v>
      </c>
      <c r="D179" s="129">
        <f>'Прил.№6'!F419</f>
        <v>100</v>
      </c>
      <c r="E179" s="129">
        <f>'Прил.№6'!G419</f>
        <v>100</v>
      </c>
      <c r="F179" s="129">
        <f>'Прил.№6'!H419</f>
        <v>100</v>
      </c>
    </row>
    <row r="180" spans="1:6" ht="25.5">
      <c r="A180" s="126" t="s">
        <v>237</v>
      </c>
      <c r="B180" s="126"/>
      <c r="C180" s="131" t="s">
        <v>782</v>
      </c>
      <c r="D180" s="127">
        <f>D181+D188</f>
        <v>3855</v>
      </c>
      <c r="E180" s="127">
        <f>E181+E188</f>
        <v>3855</v>
      </c>
      <c r="F180" s="127">
        <f>F181+F188</f>
        <v>3555</v>
      </c>
    </row>
    <row r="181" spans="1:6" ht="12.75">
      <c r="A181" s="128" t="s">
        <v>242</v>
      </c>
      <c r="B181" s="128"/>
      <c r="C181" s="132" t="s">
        <v>659</v>
      </c>
      <c r="D181" s="129">
        <f>D182</f>
        <v>640</v>
      </c>
      <c r="E181" s="129">
        <f aca="true" t="shared" si="35" ref="E181:F183">E182</f>
        <v>640</v>
      </c>
      <c r="F181" s="129">
        <f t="shared" si="35"/>
        <v>640</v>
      </c>
    </row>
    <row r="182" spans="1:6" ht="25.5">
      <c r="A182" s="128" t="s">
        <v>243</v>
      </c>
      <c r="B182" s="128"/>
      <c r="C182" s="132" t="s">
        <v>660</v>
      </c>
      <c r="D182" s="129">
        <f>D183</f>
        <v>640</v>
      </c>
      <c r="E182" s="129">
        <f t="shared" si="35"/>
        <v>640</v>
      </c>
      <c r="F182" s="129">
        <f t="shared" si="35"/>
        <v>640</v>
      </c>
    </row>
    <row r="183" spans="1:6" ht="12.75">
      <c r="A183" s="128" t="s">
        <v>244</v>
      </c>
      <c r="B183" s="128"/>
      <c r="C183" s="132" t="s">
        <v>572</v>
      </c>
      <c r="D183" s="129">
        <f>D184</f>
        <v>640</v>
      </c>
      <c r="E183" s="129">
        <f t="shared" si="35"/>
        <v>640</v>
      </c>
      <c r="F183" s="129">
        <f t="shared" si="35"/>
        <v>640</v>
      </c>
    </row>
    <row r="184" spans="1:6" ht="25.5">
      <c r="A184" s="128" t="s">
        <v>245</v>
      </c>
      <c r="B184" s="128"/>
      <c r="C184" s="132" t="s">
        <v>661</v>
      </c>
      <c r="D184" s="129">
        <f>D186+D185+D187</f>
        <v>640</v>
      </c>
      <c r="E184" s="129">
        <f>E186</f>
        <v>640</v>
      </c>
      <c r="F184" s="129">
        <f>F186</f>
        <v>640</v>
      </c>
    </row>
    <row r="185" spans="1:6" ht="51">
      <c r="A185" s="182" t="s">
        <v>245</v>
      </c>
      <c r="B185" s="155" t="s">
        <v>104</v>
      </c>
      <c r="C185" s="183" t="s">
        <v>105</v>
      </c>
      <c r="D185" s="129">
        <f>'Прил.№6'!F440</f>
        <v>320</v>
      </c>
      <c r="E185" s="129">
        <f>'Прил.№6'!G440</f>
        <v>0</v>
      </c>
      <c r="F185" s="129">
        <f>'Прил.№6'!H440</f>
        <v>0</v>
      </c>
    </row>
    <row r="186" spans="1:6" ht="25.5">
      <c r="A186" s="128" t="s">
        <v>245</v>
      </c>
      <c r="B186" s="128" t="s">
        <v>106</v>
      </c>
      <c r="C186" s="132" t="s">
        <v>574</v>
      </c>
      <c r="D186" s="129">
        <f>'Прил.№6'!F441</f>
        <v>280</v>
      </c>
      <c r="E186" s="129">
        <f>'Прил.№6'!G441</f>
        <v>640</v>
      </c>
      <c r="F186" s="129">
        <f>'Прил.№6'!H441</f>
        <v>640</v>
      </c>
    </row>
    <row r="187" spans="1:6" ht="12.75">
      <c r="A187" s="182" t="s">
        <v>245</v>
      </c>
      <c r="B187" s="155" t="s">
        <v>150</v>
      </c>
      <c r="C187" s="184" t="s">
        <v>151</v>
      </c>
      <c r="D187" s="129">
        <f>'Прил.№6'!F442</f>
        <v>40</v>
      </c>
      <c r="E187" s="129">
        <f>'Прил.№6'!G442</f>
        <v>0</v>
      </c>
      <c r="F187" s="129">
        <f>'Прил.№6'!H442</f>
        <v>0</v>
      </c>
    </row>
    <row r="188" spans="1:6" ht="25.5">
      <c r="A188" s="128" t="s">
        <v>238</v>
      </c>
      <c r="B188" s="128"/>
      <c r="C188" s="132" t="s">
        <v>662</v>
      </c>
      <c r="D188" s="129">
        <f>D189</f>
        <v>3215</v>
      </c>
      <c r="E188" s="129">
        <f aca="true" t="shared" si="36" ref="E188:F191">E189</f>
        <v>3215</v>
      </c>
      <c r="F188" s="129">
        <f t="shared" si="36"/>
        <v>2915</v>
      </c>
    </row>
    <row r="189" spans="1:6" ht="25.5">
      <c r="A189" s="128" t="s">
        <v>239</v>
      </c>
      <c r="B189" s="128"/>
      <c r="C189" s="132" t="s">
        <v>663</v>
      </c>
      <c r="D189" s="129">
        <f>D190</f>
        <v>3215</v>
      </c>
      <c r="E189" s="129">
        <f t="shared" si="36"/>
        <v>3215</v>
      </c>
      <c r="F189" s="129">
        <f t="shared" si="36"/>
        <v>2915</v>
      </c>
    </row>
    <row r="190" spans="1:6" ht="12.75">
      <c r="A190" s="128" t="s">
        <v>240</v>
      </c>
      <c r="B190" s="128"/>
      <c r="C190" s="132" t="s">
        <v>572</v>
      </c>
      <c r="D190" s="129">
        <f>D191</f>
        <v>3215</v>
      </c>
      <c r="E190" s="129">
        <f t="shared" si="36"/>
        <v>3215</v>
      </c>
      <c r="F190" s="129">
        <f t="shared" si="36"/>
        <v>2915</v>
      </c>
    </row>
    <row r="191" spans="1:6" ht="25.5">
      <c r="A191" s="128" t="s">
        <v>241</v>
      </c>
      <c r="B191" s="128"/>
      <c r="C191" s="132" t="s">
        <v>664</v>
      </c>
      <c r="D191" s="129">
        <f>D192</f>
        <v>3215</v>
      </c>
      <c r="E191" s="129">
        <f t="shared" si="36"/>
        <v>3215</v>
      </c>
      <c r="F191" s="129">
        <f t="shared" si="36"/>
        <v>2915</v>
      </c>
    </row>
    <row r="192" spans="1:6" ht="25.5">
      <c r="A192" s="128" t="s">
        <v>241</v>
      </c>
      <c r="B192" s="128" t="s">
        <v>152</v>
      </c>
      <c r="C192" s="132" t="s">
        <v>588</v>
      </c>
      <c r="D192" s="129">
        <f>'Прил.№6'!F433</f>
        <v>3215</v>
      </c>
      <c r="E192" s="129">
        <f>'Прил.№6'!G433</f>
        <v>3215</v>
      </c>
      <c r="F192" s="129">
        <f>'Прил.№6'!H433</f>
        <v>2915</v>
      </c>
    </row>
    <row r="193" spans="1:6" ht="38.25">
      <c r="A193" s="126" t="s">
        <v>302</v>
      </c>
      <c r="B193" s="126"/>
      <c r="C193" s="131" t="s">
        <v>665</v>
      </c>
      <c r="D193" s="127">
        <f>D194+D213</f>
        <v>220</v>
      </c>
      <c r="E193" s="127">
        <f>E194+E213</f>
        <v>220</v>
      </c>
      <c r="F193" s="127">
        <f>F194+F213</f>
        <v>185.9</v>
      </c>
    </row>
    <row r="194" spans="1:6" ht="12.75">
      <c r="A194" s="128" t="s">
        <v>303</v>
      </c>
      <c r="B194" s="128"/>
      <c r="C194" s="132" t="s">
        <v>666</v>
      </c>
      <c r="D194" s="129">
        <f>D195+D203</f>
        <v>190</v>
      </c>
      <c r="E194" s="129">
        <f>E195+E203</f>
        <v>190</v>
      </c>
      <c r="F194" s="129">
        <f>F195+F203</f>
        <v>155.9</v>
      </c>
    </row>
    <row r="195" spans="1:6" ht="38.25">
      <c r="A195" s="128" t="s">
        <v>304</v>
      </c>
      <c r="B195" s="128"/>
      <c r="C195" s="132" t="s">
        <v>667</v>
      </c>
      <c r="D195" s="129">
        <f>D196</f>
        <v>50</v>
      </c>
      <c r="E195" s="129">
        <f>E196</f>
        <v>50</v>
      </c>
      <c r="F195" s="129">
        <f>F196</f>
        <v>40</v>
      </c>
    </row>
    <row r="196" spans="1:6" ht="12.75">
      <c r="A196" s="128" t="s">
        <v>305</v>
      </c>
      <c r="B196" s="128"/>
      <c r="C196" s="132" t="s">
        <v>572</v>
      </c>
      <c r="D196" s="129">
        <f>D197+D199+D201</f>
        <v>50</v>
      </c>
      <c r="E196" s="129">
        <f>E197+E199+E201</f>
        <v>50</v>
      </c>
      <c r="F196" s="129">
        <f>F197+F199+F201</f>
        <v>40</v>
      </c>
    </row>
    <row r="197" spans="1:6" ht="38.25">
      <c r="A197" s="128" t="s">
        <v>306</v>
      </c>
      <c r="B197" s="128"/>
      <c r="C197" s="132" t="s">
        <v>668</v>
      </c>
      <c r="D197" s="129">
        <f>D198</f>
        <v>30</v>
      </c>
      <c r="E197" s="129">
        <f>E198</f>
        <v>30</v>
      </c>
      <c r="F197" s="129">
        <f>F198</f>
        <v>20</v>
      </c>
    </row>
    <row r="198" spans="1:6" ht="25.5">
      <c r="A198" s="128" t="s">
        <v>306</v>
      </c>
      <c r="B198" s="128" t="s">
        <v>106</v>
      </c>
      <c r="C198" s="132" t="s">
        <v>574</v>
      </c>
      <c r="D198" s="129">
        <f>'Прил.№6'!F269</f>
        <v>30</v>
      </c>
      <c r="E198" s="129">
        <f>'Прил.№6'!G269</f>
        <v>30</v>
      </c>
      <c r="F198" s="129">
        <f>'Прил.№6'!H269</f>
        <v>20</v>
      </c>
    </row>
    <row r="199" spans="1:6" ht="38.25">
      <c r="A199" s="128" t="s">
        <v>307</v>
      </c>
      <c r="B199" s="128"/>
      <c r="C199" s="132" t="s">
        <v>669</v>
      </c>
      <c r="D199" s="129">
        <f>D200</f>
        <v>20</v>
      </c>
      <c r="E199" s="129">
        <f>E200</f>
        <v>20</v>
      </c>
      <c r="F199" s="129">
        <f>F200</f>
        <v>20</v>
      </c>
    </row>
    <row r="200" spans="1:6" ht="25.5">
      <c r="A200" s="128" t="s">
        <v>307</v>
      </c>
      <c r="B200" s="128" t="s">
        <v>106</v>
      </c>
      <c r="C200" s="132" t="s">
        <v>574</v>
      </c>
      <c r="D200" s="129">
        <f>'Прил.№6'!F271</f>
        <v>20</v>
      </c>
      <c r="E200" s="129">
        <f>'Прил.№6'!G271</f>
        <v>20</v>
      </c>
      <c r="F200" s="129">
        <f>'Прил.№6'!H271</f>
        <v>20</v>
      </c>
    </row>
    <row r="201" spans="1:6" ht="38.25" hidden="1">
      <c r="A201" s="128" t="s">
        <v>363</v>
      </c>
      <c r="B201" s="128"/>
      <c r="C201" s="132" t="s">
        <v>670</v>
      </c>
      <c r="D201" s="129">
        <f>D202</f>
        <v>0</v>
      </c>
      <c r="E201" s="129">
        <f>E202</f>
        <v>0</v>
      </c>
      <c r="F201" s="129">
        <f>F202</f>
        <v>0</v>
      </c>
    </row>
    <row r="202" spans="1:6" ht="25.5" hidden="1">
      <c r="A202" s="128" t="s">
        <v>363</v>
      </c>
      <c r="B202" s="128" t="s">
        <v>106</v>
      </c>
      <c r="C202" s="132" t="s">
        <v>574</v>
      </c>
      <c r="D202" s="129">
        <f>'Прил.№6'!F273</f>
        <v>0</v>
      </c>
      <c r="E202" s="129">
        <f>'Прил.№6'!G273</f>
        <v>0</v>
      </c>
      <c r="F202" s="129">
        <f>'Прил.№6'!H273</f>
        <v>0</v>
      </c>
    </row>
    <row r="203" spans="1:6" ht="12.75">
      <c r="A203" s="128" t="s">
        <v>308</v>
      </c>
      <c r="B203" s="128"/>
      <c r="C203" s="132" t="s">
        <v>671</v>
      </c>
      <c r="D203" s="129">
        <f>D204</f>
        <v>140</v>
      </c>
      <c r="E203" s="129">
        <f>E204</f>
        <v>140</v>
      </c>
      <c r="F203" s="129">
        <f>F204</f>
        <v>115.9</v>
      </c>
    </row>
    <row r="204" spans="1:6" ht="12.75">
      <c r="A204" s="128" t="s">
        <v>309</v>
      </c>
      <c r="B204" s="128"/>
      <c r="C204" s="132" t="s">
        <v>572</v>
      </c>
      <c r="D204" s="129">
        <f>D205+D207+D209+D211</f>
        <v>140</v>
      </c>
      <c r="E204" s="129">
        <f>E205+E207+E209+E211</f>
        <v>140</v>
      </c>
      <c r="F204" s="129">
        <f>F205+F207+F209+F211</f>
        <v>115.9</v>
      </c>
    </row>
    <row r="205" spans="1:6" ht="63.75" hidden="1">
      <c r="A205" s="128" t="s">
        <v>310</v>
      </c>
      <c r="B205" s="128"/>
      <c r="C205" s="132" t="s">
        <v>672</v>
      </c>
      <c r="D205" s="129">
        <f>D206</f>
        <v>0</v>
      </c>
      <c r="E205" s="129">
        <f>E206</f>
        <v>0</v>
      </c>
      <c r="F205" s="129">
        <f>F206</f>
        <v>0</v>
      </c>
    </row>
    <row r="206" spans="1:6" ht="25.5" hidden="1">
      <c r="A206" s="128" t="s">
        <v>310</v>
      </c>
      <c r="B206" s="128" t="s">
        <v>106</v>
      </c>
      <c r="C206" s="132" t="s">
        <v>574</v>
      </c>
      <c r="D206" s="129">
        <f>'Прил.№6'!F277</f>
        <v>0</v>
      </c>
      <c r="E206" s="129">
        <f>'Прил.№6'!G277</f>
        <v>0</v>
      </c>
      <c r="F206" s="129">
        <f>'Прил.№6'!H277</f>
        <v>0</v>
      </c>
    </row>
    <row r="207" spans="1:6" ht="38.25">
      <c r="A207" s="136" t="s">
        <v>764</v>
      </c>
      <c r="B207" s="137"/>
      <c r="C207" s="139" t="s">
        <v>765</v>
      </c>
      <c r="D207" s="129">
        <f>D208</f>
        <v>93</v>
      </c>
      <c r="E207" s="129">
        <f>E208</f>
        <v>93</v>
      </c>
      <c r="F207" s="129">
        <f>F208</f>
        <v>68.9</v>
      </c>
    </row>
    <row r="208" spans="1:6" ht="25.5">
      <c r="A208" s="169" t="s">
        <v>764</v>
      </c>
      <c r="B208" s="170" t="s">
        <v>106</v>
      </c>
      <c r="C208" s="138" t="s">
        <v>566</v>
      </c>
      <c r="D208" s="162">
        <f>'Прил.№6'!F279</f>
        <v>93</v>
      </c>
      <c r="E208" s="162">
        <f>'Прил.№6'!G279</f>
        <v>93</v>
      </c>
      <c r="F208" s="162">
        <f>'Прил.№6'!H279</f>
        <v>68.9</v>
      </c>
    </row>
    <row r="209" spans="1:6" s="172" customFormat="1" ht="12.75">
      <c r="A209" s="136" t="s">
        <v>781</v>
      </c>
      <c r="B209" s="137"/>
      <c r="C209" s="161" t="s">
        <v>766</v>
      </c>
      <c r="D209" s="164">
        <f>D210</f>
        <v>47</v>
      </c>
      <c r="E209" s="164">
        <f>E210</f>
        <v>47</v>
      </c>
      <c r="F209" s="164">
        <f>F210</f>
        <v>47</v>
      </c>
    </row>
    <row r="210" spans="1:6" s="172" customFormat="1" ht="25.5">
      <c r="A210" s="136" t="s">
        <v>781</v>
      </c>
      <c r="B210" s="137" t="s">
        <v>106</v>
      </c>
      <c r="C210" s="161" t="s">
        <v>566</v>
      </c>
      <c r="D210" s="164">
        <f>'Прил.№6'!F281</f>
        <v>47</v>
      </c>
      <c r="E210" s="164">
        <f>'Прил.№6'!G281</f>
        <v>47</v>
      </c>
      <c r="F210" s="164">
        <f>'Прил.№6'!H281</f>
        <v>47</v>
      </c>
    </row>
    <row r="211" spans="1:6" s="172" customFormat="1" ht="0.75" customHeight="1">
      <c r="A211" s="136" t="s">
        <v>792</v>
      </c>
      <c r="B211" s="137"/>
      <c r="C211" s="161" t="s">
        <v>791</v>
      </c>
      <c r="D211" s="164">
        <f>D212</f>
        <v>0</v>
      </c>
      <c r="E211" s="164">
        <f>E212</f>
        <v>0</v>
      </c>
      <c r="F211" s="164">
        <f>F212</f>
        <v>0</v>
      </c>
    </row>
    <row r="212" spans="1:6" s="172" customFormat="1" ht="25.5" hidden="1">
      <c r="A212" s="136" t="s">
        <v>792</v>
      </c>
      <c r="B212" s="137" t="s">
        <v>106</v>
      </c>
      <c r="C212" s="161" t="s">
        <v>566</v>
      </c>
      <c r="D212" s="164">
        <f>'Прил.№6'!F283</f>
        <v>0</v>
      </c>
      <c r="E212" s="164">
        <f>'Прил.№6'!G283</f>
        <v>0</v>
      </c>
      <c r="F212" s="164">
        <f>'Прил.№6'!H283</f>
        <v>0</v>
      </c>
    </row>
    <row r="213" spans="1:6" s="172" customFormat="1" ht="12.75">
      <c r="A213" s="171" t="s">
        <v>311</v>
      </c>
      <c r="B213" s="171"/>
      <c r="C213" s="165" t="s">
        <v>673</v>
      </c>
      <c r="D213" s="164">
        <f aca="true" t="shared" si="37" ref="D213:F214">D214</f>
        <v>30</v>
      </c>
      <c r="E213" s="164">
        <f t="shared" si="37"/>
        <v>30</v>
      </c>
      <c r="F213" s="164">
        <f t="shared" si="37"/>
        <v>30</v>
      </c>
    </row>
    <row r="214" spans="1:6" s="172" customFormat="1" ht="38.25">
      <c r="A214" s="171" t="s">
        <v>312</v>
      </c>
      <c r="B214" s="171"/>
      <c r="C214" s="165" t="s">
        <v>674</v>
      </c>
      <c r="D214" s="164">
        <f t="shared" si="37"/>
        <v>30</v>
      </c>
      <c r="E214" s="164">
        <f t="shared" si="37"/>
        <v>30</v>
      </c>
      <c r="F214" s="164">
        <f t="shared" si="37"/>
        <v>30</v>
      </c>
    </row>
    <row r="215" spans="1:6" ht="12.75">
      <c r="A215" s="159" t="s">
        <v>313</v>
      </c>
      <c r="B215" s="159"/>
      <c r="C215" s="160" t="s">
        <v>572</v>
      </c>
      <c r="D215" s="163">
        <f>D216+D218</f>
        <v>30</v>
      </c>
      <c r="E215" s="163">
        <f>E216+E218</f>
        <v>30</v>
      </c>
      <c r="F215" s="163">
        <f>F216+F218</f>
        <v>30</v>
      </c>
    </row>
    <row r="216" spans="1:6" ht="25.5">
      <c r="A216" s="128" t="s">
        <v>314</v>
      </c>
      <c r="B216" s="128"/>
      <c r="C216" s="132" t="s">
        <v>675</v>
      </c>
      <c r="D216" s="129">
        <f>D217</f>
        <v>20</v>
      </c>
      <c r="E216" s="129">
        <f>E217</f>
        <v>20</v>
      </c>
      <c r="F216" s="129">
        <f>F217</f>
        <v>20</v>
      </c>
    </row>
    <row r="217" spans="1:6" ht="25.5">
      <c r="A217" s="128" t="s">
        <v>314</v>
      </c>
      <c r="B217" s="128" t="s">
        <v>106</v>
      </c>
      <c r="C217" s="132" t="s">
        <v>574</v>
      </c>
      <c r="D217" s="129">
        <f>'Прил.№6'!F288</f>
        <v>20</v>
      </c>
      <c r="E217" s="129">
        <f>'Прил.№6'!G288</f>
        <v>20</v>
      </c>
      <c r="F217" s="129">
        <f>'Прил.№6'!H288</f>
        <v>20</v>
      </c>
    </row>
    <row r="218" spans="1:6" ht="38.25">
      <c r="A218" s="128" t="s">
        <v>315</v>
      </c>
      <c r="B218" s="128"/>
      <c r="C218" s="132" t="s">
        <v>669</v>
      </c>
      <c r="D218" s="129">
        <f>D219</f>
        <v>10</v>
      </c>
      <c r="E218" s="129">
        <f>E219</f>
        <v>10</v>
      </c>
      <c r="F218" s="129">
        <f>F219</f>
        <v>10</v>
      </c>
    </row>
    <row r="219" spans="1:6" ht="25.5">
      <c r="A219" s="128" t="s">
        <v>315</v>
      </c>
      <c r="B219" s="128" t="s">
        <v>106</v>
      </c>
      <c r="C219" s="132" t="s">
        <v>574</v>
      </c>
      <c r="D219" s="129">
        <f>'Прил.№6'!F290</f>
        <v>10</v>
      </c>
      <c r="E219" s="129">
        <f>'Прил.№6'!G290</f>
        <v>10</v>
      </c>
      <c r="F219" s="129">
        <f>'Прил.№6'!H290</f>
        <v>10</v>
      </c>
    </row>
    <row r="220" spans="1:6" ht="25.5">
      <c r="A220" s="126" t="s">
        <v>265</v>
      </c>
      <c r="B220" s="126"/>
      <c r="C220" s="131" t="s">
        <v>676</v>
      </c>
      <c r="D220" s="127">
        <f>D221+D236+D246+D253+D258</f>
        <v>33137.7</v>
      </c>
      <c r="E220" s="127">
        <f>E221+E236+E246+E253+E258</f>
        <v>32550</v>
      </c>
      <c r="F220" s="127">
        <f>F221+F236+F246+F253+F258</f>
        <v>29980</v>
      </c>
    </row>
    <row r="221" spans="1:6" ht="25.5">
      <c r="A221" s="128" t="s">
        <v>210</v>
      </c>
      <c r="B221" s="128"/>
      <c r="C221" s="132" t="s">
        <v>677</v>
      </c>
      <c r="D221" s="129">
        <f>D222</f>
        <v>16820</v>
      </c>
      <c r="E221" s="129">
        <f>E222</f>
        <v>16320</v>
      </c>
      <c r="F221" s="129">
        <f>F222</f>
        <v>14720</v>
      </c>
    </row>
    <row r="222" spans="1:6" ht="12.75">
      <c r="A222" s="128" t="s">
        <v>211</v>
      </c>
      <c r="B222" s="128"/>
      <c r="C222" s="132" t="s">
        <v>678</v>
      </c>
      <c r="D222" s="129">
        <f>D223+D230</f>
        <v>16820</v>
      </c>
      <c r="E222" s="129">
        <f>E223+E230</f>
        <v>16320</v>
      </c>
      <c r="F222" s="129">
        <f>F223+F230</f>
        <v>14720</v>
      </c>
    </row>
    <row r="223" spans="1:6" ht="12.75">
      <c r="A223" s="128" t="s">
        <v>212</v>
      </c>
      <c r="B223" s="128"/>
      <c r="C223" s="132" t="s">
        <v>572</v>
      </c>
      <c r="D223" s="129">
        <f>D224+D226</f>
        <v>14420</v>
      </c>
      <c r="E223" s="129">
        <f>E224+E226</f>
        <v>14420</v>
      </c>
      <c r="F223" s="129">
        <f>F224+F226</f>
        <v>12920</v>
      </c>
    </row>
    <row r="224" spans="1:6" ht="38.25">
      <c r="A224" s="128" t="s">
        <v>213</v>
      </c>
      <c r="B224" s="128"/>
      <c r="C224" s="132" t="s">
        <v>679</v>
      </c>
      <c r="D224" s="129">
        <f>D225</f>
        <v>6420</v>
      </c>
      <c r="E224" s="129">
        <f>E225</f>
        <v>6420</v>
      </c>
      <c r="F224" s="129">
        <f>F225</f>
        <v>5720</v>
      </c>
    </row>
    <row r="225" spans="1:6" ht="25.5">
      <c r="A225" s="128" t="s">
        <v>213</v>
      </c>
      <c r="B225" s="128" t="s">
        <v>152</v>
      </c>
      <c r="C225" s="132" t="s">
        <v>588</v>
      </c>
      <c r="D225" s="129">
        <f>'Прил.№6'!F348</f>
        <v>6420</v>
      </c>
      <c r="E225" s="129">
        <f>'Прил.№6'!G348</f>
        <v>6420</v>
      </c>
      <c r="F225" s="129">
        <f>'Прил.№6'!H348</f>
        <v>5720</v>
      </c>
    </row>
    <row r="226" spans="1:6" ht="38.25">
      <c r="A226" s="128" t="s">
        <v>214</v>
      </c>
      <c r="B226" s="128"/>
      <c r="C226" s="132" t="s">
        <v>680</v>
      </c>
      <c r="D226" s="129">
        <f>D227+D228+D229</f>
        <v>8000</v>
      </c>
      <c r="E226" s="129">
        <f>E227+E228+E229</f>
        <v>8000</v>
      </c>
      <c r="F226" s="129">
        <f>F227+F228+F229</f>
        <v>7200</v>
      </c>
    </row>
    <row r="227" spans="1:6" ht="51">
      <c r="A227" s="128" t="s">
        <v>214</v>
      </c>
      <c r="B227" s="128" t="s">
        <v>104</v>
      </c>
      <c r="C227" s="132" t="s">
        <v>577</v>
      </c>
      <c r="D227" s="129">
        <f>'Прил.№6'!F358</f>
        <v>4760.4</v>
      </c>
      <c r="E227" s="129">
        <f>'Прил.№6'!G358</f>
        <v>4760.4</v>
      </c>
      <c r="F227" s="129">
        <f>'Прил.№6'!H358</f>
        <v>4360.4</v>
      </c>
    </row>
    <row r="228" spans="1:6" ht="25.5">
      <c r="A228" s="128" t="s">
        <v>214</v>
      </c>
      <c r="B228" s="128" t="s">
        <v>106</v>
      </c>
      <c r="C228" s="132" t="s">
        <v>574</v>
      </c>
      <c r="D228" s="129">
        <f>'Прил.№6'!F359</f>
        <v>3202.6</v>
      </c>
      <c r="E228" s="129">
        <f>'Прил.№6'!G359</f>
        <v>3202.6</v>
      </c>
      <c r="F228" s="129">
        <f>'Прил.№6'!H359</f>
        <v>2802.6</v>
      </c>
    </row>
    <row r="229" spans="1:6" ht="12.75">
      <c r="A229" s="128" t="s">
        <v>214</v>
      </c>
      <c r="B229" s="128" t="s">
        <v>150</v>
      </c>
      <c r="C229" s="132" t="s">
        <v>578</v>
      </c>
      <c r="D229" s="129">
        <f>'Прил.№6'!F360</f>
        <v>37</v>
      </c>
      <c r="E229" s="129">
        <f>'Прил.№6'!G360</f>
        <v>37</v>
      </c>
      <c r="F229" s="129">
        <f>'Прил.№6'!H360</f>
        <v>37</v>
      </c>
    </row>
    <row r="230" spans="1:6" ht="12.75">
      <c r="A230" s="128" t="s">
        <v>682</v>
      </c>
      <c r="B230" s="128"/>
      <c r="C230" s="132" t="s">
        <v>683</v>
      </c>
      <c r="D230" s="129">
        <f>D231+D233</f>
        <v>2400</v>
      </c>
      <c r="E230" s="129">
        <f>E231+E233</f>
        <v>1900</v>
      </c>
      <c r="F230" s="129">
        <f>F231+F233</f>
        <v>1800</v>
      </c>
    </row>
    <row r="231" spans="1:6" ht="51">
      <c r="A231" s="128" t="s">
        <v>562</v>
      </c>
      <c r="B231" s="128"/>
      <c r="C231" s="132" t="s">
        <v>684</v>
      </c>
      <c r="D231" s="129">
        <f>D232</f>
        <v>800</v>
      </c>
      <c r="E231" s="129">
        <f>E232</f>
        <v>800</v>
      </c>
      <c r="F231" s="129">
        <f>F232</f>
        <v>800</v>
      </c>
    </row>
    <row r="232" spans="1:6" ht="25.5">
      <c r="A232" s="128" t="s">
        <v>562</v>
      </c>
      <c r="B232" s="128" t="s">
        <v>152</v>
      </c>
      <c r="C232" s="132" t="s">
        <v>588</v>
      </c>
      <c r="D232" s="129">
        <f>'Прил.№6'!F350</f>
        <v>800</v>
      </c>
      <c r="E232" s="129">
        <f>'Прил.№6'!G350</f>
        <v>800</v>
      </c>
      <c r="F232" s="129">
        <f>'Прил.№6'!H350</f>
        <v>800</v>
      </c>
    </row>
    <row r="233" spans="1:6" ht="51">
      <c r="A233" s="128" t="s">
        <v>563</v>
      </c>
      <c r="B233" s="128"/>
      <c r="C233" s="132" t="s">
        <v>685</v>
      </c>
      <c r="D233" s="129">
        <f>D234+D235</f>
        <v>1600</v>
      </c>
      <c r="E233" s="129">
        <f>E234+E235</f>
        <v>1100</v>
      </c>
      <c r="F233" s="129">
        <f>F234+F235</f>
        <v>1000</v>
      </c>
    </row>
    <row r="234" spans="1:6" ht="51">
      <c r="A234" s="128" t="s">
        <v>563</v>
      </c>
      <c r="B234" s="128" t="s">
        <v>104</v>
      </c>
      <c r="C234" s="132" t="s">
        <v>577</v>
      </c>
      <c r="D234" s="129">
        <f>'Прил.№6'!F365</f>
        <v>800</v>
      </c>
      <c r="E234" s="129">
        <f>'Прил.№6'!G365</f>
        <v>800</v>
      </c>
      <c r="F234" s="129">
        <f>'Прил.№6'!H365</f>
        <v>700</v>
      </c>
    </row>
    <row r="235" spans="1:6" ht="25.5">
      <c r="A235" s="128" t="s">
        <v>563</v>
      </c>
      <c r="B235" s="128" t="s">
        <v>106</v>
      </c>
      <c r="C235" s="132" t="s">
        <v>574</v>
      </c>
      <c r="D235" s="129">
        <f>'Прил.№6'!F366</f>
        <v>800</v>
      </c>
      <c r="E235" s="129">
        <f>'Прил.№6'!G366</f>
        <v>300</v>
      </c>
      <c r="F235" s="129">
        <f>'Прил.№6'!H366</f>
        <v>300</v>
      </c>
    </row>
    <row r="236" spans="1:6" ht="12.75">
      <c r="A236" s="128" t="s">
        <v>217</v>
      </c>
      <c r="B236" s="128"/>
      <c r="C236" s="132" t="s">
        <v>686</v>
      </c>
      <c r="D236" s="129">
        <f>D237</f>
        <v>6680</v>
      </c>
      <c r="E236" s="129">
        <f>E237</f>
        <v>6680</v>
      </c>
      <c r="F236" s="129">
        <f>F237</f>
        <v>6280</v>
      </c>
    </row>
    <row r="237" spans="1:6" ht="12.75">
      <c r="A237" s="128" t="s">
        <v>218</v>
      </c>
      <c r="B237" s="128"/>
      <c r="C237" s="132" t="s">
        <v>687</v>
      </c>
      <c r="D237" s="129">
        <f>D238+D243</f>
        <v>6680</v>
      </c>
      <c r="E237" s="129">
        <f>E238+E243</f>
        <v>6680</v>
      </c>
      <c r="F237" s="129">
        <f>F238+F243</f>
        <v>6280</v>
      </c>
    </row>
    <row r="238" spans="1:6" ht="12.75">
      <c r="A238" s="128" t="s">
        <v>219</v>
      </c>
      <c r="B238" s="128"/>
      <c r="C238" s="132" t="s">
        <v>572</v>
      </c>
      <c r="D238" s="129">
        <f>D239</f>
        <v>6080</v>
      </c>
      <c r="E238" s="129">
        <f>E239</f>
        <v>6080</v>
      </c>
      <c r="F238" s="129">
        <f>F239</f>
        <v>5680</v>
      </c>
    </row>
    <row r="239" spans="1:6" ht="25.5">
      <c r="A239" s="128" t="s">
        <v>220</v>
      </c>
      <c r="B239" s="128"/>
      <c r="C239" s="132" t="s">
        <v>688</v>
      </c>
      <c r="D239" s="129">
        <f>D240+D241+D242</f>
        <v>6080</v>
      </c>
      <c r="E239" s="129">
        <f>E240+E241+E242</f>
        <v>6080</v>
      </c>
      <c r="F239" s="129">
        <f>F240+F241+F242</f>
        <v>5680</v>
      </c>
    </row>
    <row r="240" spans="1:6" ht="51">
      <c r="A240" s="128" t="s">
        <v>220</v>
      </c>
      <c r="B240" s="128" t="s">
        <v>104</v>
      </c>
      <c r="C240" s="132" t="s">
        <v>577</v>
      </c>
      <c r="D240" s="129">
        <f>'Прил.№6'!F371</f>
        <v>4635</v>
      </c>
      <c r="E240" s="129">
        <f>'Прил.№6'!G371</f>
        <v>4635</v>
      </c>
      <c r="F240" s="129">
        <f>'Прил.№6'!H371</f>
        <v>4385</v>
      </c>
    </row>
    <row r="241" spans="1:6" ht="25.5">
      <c r="A241" s="128" t="s">
        <v>220</v>
      </c>
      <c r="B241" s="128" t="s">
        <v>106</v>
      </c>
      <c r="C241" s="132" t="s">
        <v>574</v>
      </c>
      <c r="D241" s="129">
        <f>'Прил.№6'!F372</f>
        <v>1410</v>
      </c>
      <c r="E241" s="129">
        <f>'Прил.№6'!G372</f>
        <v>1410</v>
      </c>
      <c r="F241" s="129">
        <f>'Прил.№6'!H372</f>
        <v>1260</v>
      </c>
    </row>
    <row r="242" spans="1:6" ht="12.75">
      <c r="A242" s="128" t="s">
        <v>220</v>
      </c>
      <c r="B242" s="128" t="s">
        <v>150</v>
      </c>
      <c r="C242" s="132" t="s">
        <v>578</v>
      </c>
      <c r="D242" s="129">
        <f>'Прил.№6'!F373</f>
        <v>35</v>
      </c>
      <c r="E242" s="129">
        <f>'Прил.№6'!G373</f>
        <v>35</v>
      </c>
      <c r="F242" s="129">
        <f>'Прил.№6'!H373</f>
        <v>35</v>
      </c>
    </row>
    <row r="243" spans="1:6" ht="12.75">
      <c r="A243" s="128" t="s">
        <v>689</v>
      </c>
      <c r="B243" s="128"/>
      <c r="C243" s="132" t="s">
        <v>683</v>
      </c>
      <c r="D243" s="129">
        <f aca="true" t="shared" si="38" ref="D243:F244">D244</f>
        <v>600</v>
      </c>
      <c r="E243" s="129">
        <f t="shared" si="38"/>
        <v>600</v>
      </c>
      <c r="F243" s="129">
        <f t="shared" si="38"/>
        <v>600</v>
      </c>
    </row>
    <row r="244" spans="1:6" ht="38.25">
      <c r="A244" s="128" t="s">
        <v>564</v>
      </c>
      <c r="B244" s="128"/>
      <c r="C244" s="132" t="s">
        <v>690</v>
      </c>
      <c r="D244" s="129">
        <f t="shared" si="38"/>
        <v>600</v>
      </c>
      <c r="E244" s="129">
        <f t="shared" si="38"/>
        <v>600</v>
      </c>
      <c r="F244" s="129">
        <f t="shared" si="38"/>
        <v>600</v>
      </c>
    </row>
    <row r="245" spans="1:6" ht="51">
      <c r="A245" s="128" t="s">
        <v>564</v>
      </c>
      <c r="B245" s="128" t="s">
        <v>104</v>
      </c>
      <c r="C245" s="132" t="s">
        <v>577</v>
      </c>
      <c r="D245" s="129">
        <f>'Прил.№6'!F378</f>
        <v>600</v>
      </c>
      <c r="E245" s="129">
        <f>'Прил.№6'!G378</f>
        <v>600</v>
      </c>
      <c r="F245" s="129">
        <f>'Прил.№6'!H378</f>
        <v>600</v>
      </c>
    </row>
    <row r="246" spans="1:6" ht="12.75">
      <c r="A246" s="128" t="s">
        <v>223</v>
      </c>
      <c r="B246" s="128"/>
      <c r="C246" s="132" t="s">
        <v>691</v>
      </c>
      <c r="D246" s="129">
        <f aca="true" t="shared" si="39" ref="D246:F248">D247</f>
        <v>300</v>
      </c>
      <c r="E246" s="129">
        <f t="shared" si="39"/>
        <v>300</v>
      </c>
      <c r="F246" s="129">
        <f t="shared" si="39"/>
        <v>270</v>
      </c>
    </row>
    <row r="247" spans="1:6" ht="12.75">
      <c r="A247" s="128" t="s">
        <v>224</v>
      </c>
      <c r="B247" s="128"/>
      <c r="C247" s="132" t="s">
        <v>692</v>
      </c>
      <c r="D247" s="129">
        <f t="shared" si="39"/>
        <v>300</v>
      </c>
      <c r="E247" s="129">
        <f t="shared" si="39"/>
        <v>300</v>
      </c>
      <c r="F247" s="129">
        <f t="shared" si="39"/>
        <v>270</v>
      </c>
    </row>
    <row r="248" spans="1:6" ht="12.75">
      <c r="A248" s="128" t="s">
        <v>225</v>
      </c>
      <c r="B248" s="128"/>
      <c r="C248" s="132" t="s">
        <v>572</v>
      </c>
      <c r="D248" s="129">
        <f>D249</f>
        <v>300</v>
      </c>
      <c r="E248" s="129">
        <f t="shared" si="39"/>
        <v>300</v>
      </c>
      <c r="F248" s="129">
        <f t="shared" si="39"/>
        <v>270</v>
      </c>
    </row>
    <row r="249" spans="1:6" ht="25.5">
      <c r="A249" s="128" t="s">
        <v>226</v>
      </c>
      <c r="B249" s="128"/>
      <c r="C249" s="132" t="s">
        <v>693</v>
      </c>
      <c r="D249" s="129">
        <f>D250+D251+D252</f>
        <v>300</v>
      </c>
      <c r="E249" s="129">
        <f>E250+E251+E252</f>
        <v>300</v>
      </c>
      <c r="F249" s="129">
        <f>F250+F251+F252</f>
        <v>270</v>
      </c>
    </row>
    <row r="250" spans="1:6" ht="51">
      <c r="A250" s="128" t="s">
        <v>226</v>
      </c>
      <c r="B250" s="128" t="s">
        <v>104</v>
      </c>
      <c r="C250" s="132" t="s">
        <v>577</v>
      </c>
      <c r="D250" s="129">
        <f>'Прил.№6'!F383</f>
        <v>160</v>
      </c>
      <c r="E250" s="129">
        <f>'Прил.№6'!G383</f>
        <v>160</v>
      </c>
      <c r="F250" s="129">
        <f>'Прил.№6'!H383</f>
        <v>140</v>
      </c>
    </row>
    <row r="251" spans="1:6" ht="25.5">
      <c r="A251" s="128" t="s">
        <v>226</v>
      </c>
      <c r="B251" s="128" t="s">
        <v>106</v>
      </c>
      <c r="C251" s="132" t="s">
        <v>574</v>
      </c>
      <c r="D251" s="129">
        <f>'Прил.№6'!F384</f>
        <v>139</v>
      </c>
      <c r="E251" s="129">
        <f>'Прил.№6'!G384</f>
        <v>139</v>
      </c>
      <c r="F251" s="129">
        <f>'Прил.№6'!H384</f>
        <v>129</v>
      </c>
    </row>
    <row r="252" spans="1:6" ht="12.75">
      <c r="A252" s="128" t="s">
        <v>226</v>
      </c>
      <c r="B252" s="128" t="s">
        <v>150</v>
      </c>
      <c r="C252" s="132" t="s">
        <v>578</v>
      </c>
      <c r="D252" s="129">
        <f>'Прил.№6'!F385</f>
        <v>1</v>
      </c>
      <c r="E252" s="129">
        <f>'Прил.№6'!G385</f>
        <v>1</v>
      </c>
      <c r="F252" s="129">
        <f>'Прил.№6'!H385</f>
        <v>1</v>
      </c>
    </row>
    <row r="253" spans="1:6" ht="12.75">
      <c r="A253" s="128" t="s">
        <v>266</v>
      </c>
      <c r="B253" s="128"/>
      <c r="C253" s="132" t="s">
        <v>694</v>
      </c>
      <c r="D253" s="129">
        <f aca="true" t="shared" si="40" ref="D253:F255">D254</f>
        <v>2560</v>
      </c>
      <c r="E253" s="129">
        <f t="shared" si="40"/>
        <v>2560</v>
      </c>
      <c r="F253" s="129">
        <f t="shared" si="40"/>
        <v>2370</v>
      </c>
    </row>
    <row r="254" spans="1:6" ht="12.75">
      <c r="A254" s="128" t="s">
        <v>267</v>
      </c>
      <c r="B254" s="128"/>
      <c r="C254" s="132" t="s">
        <v>695</v>
      </c>
      <c r="D254" s="129">
        <f t="shared" si="40"/>
        <v>2560</v>
      </c>
      <c r="E254" s="129">
        <f t="shared" si="40"/>
        <v>2560</v>
      </c>
      <c r="F254" s="129">
        <f t="shared" si="40"/>
        <v>2370</v>
      </c>
    </row>
    <row r="255" spans="1:6" ht="12.75">
      <c r="A255" s="128" t="s">
        <v>268</v>
      </c>
      <c r="B255" s="128"/>
      <c r="C255" s="132" t="s">
        <v>628</v>
      </c>
      <c r="D255" s="129">
        <f>D256</f>
        <v>2560</v>
      </c>
      <c r="E255" s="129">
        <f t="shared" si="40"/>
        <v>2560</v>
      </c>
      <c r="F255" s="129">
        <f t="shared" si="40"/>
        <v>2370</v>
      </c>
    </row>
    <row r="256" spans="1:6" ht="25.5">
      <c r="A256" s="128" t="s">
        <v>269</v>
      </c>
      <c r="B256" s="128"/>
      <c r="C256" s="132" t="s">
        <v>696</v>
      </c>
      <c r="D256" s="129">
        <f>D257</f>
        <v>2560</v>
      </c>
      <c r="E256" s="129">
        <f>E257</f>
        <v>2560</v>
      </c>
      <c r="F256" s="129">
        <f>F257</f>
        <v>2370</v>
      </c>
    </row>
    <row r="257" spans="1:6" ht="25.5">
      <c r="A257" s="128" t="s">
        <v>269</v>
      </c>
      <c r="B257" s="128" t="s">
        <v>152</v>
      </c>
      <c r="C257" s="132" t="s">
        <v>588</v>
      </c>
      <c r="D257" s="129">
        <f>'Прил.№6'!F314</f>
        <v>2560</v>
      </c>
      <c r="E257" s="129">
        <f>'Прил.№6'!G314</f>
        <v>2560</v>
      </c>
      <c r="F257" s="129">
        <f>'Прил.№6'!H314</f>
        <v>2370</v>
      </c>
    </row>
    <row r="258" spans="1:6" ht="12.75">
      <c r="A258" s="128" t="s">
        <v>227</v>
      </c>
      <c r="B258" s="128"/>
      <c r="C258" s="132" t="s">
        <v>589</v>
      </c>
      <c r="D258" s="129">
        <f aca="true" t="shared" si="41" ref="D258:F259">D259</f>
        <v>6777.7</v>
      </c>
      <c r="E258" s="129">
        <f t="shared" si="41"/>
        <v>6690</v>
      </c>
      <c r="F258" s="129">
        <f t="shared" si="41"/>
        <v>6340</v>
      </c>
    </row>
    <row r="259" spans="1:6" ht="51">
      <c r="A259" s="128" t="s">
        <v>228</v>
      </c>
      <c r="B259" s="128"/>
      <c r="C259" s="132" t="s">
        <v>697</v>
      </c>
      <c r="D259" s="129">
        <f t="shared" si="41"/>
        <v>6777.7</v>
      </c>
      <c r="E259" s="129">
        <f t="shared" si="41"/>
        <v>6690</v>
      </c>
      <c r="F259" s="129">
        <f t="shared" si="41"/>
        <v>6340</v>
      </c>
    </row>
    <row r="260" spans="1:6" ht="12.75">
      <c r="A260" s="128" t="s">
        <v>229</v>
      </c>
      <c r="B260" s="128"/>
      <c r="C260" s="132" t="s">
        <v>572</v>
      </c>
      <c r="D260" s="129">
        <f>D261+D263+D267</f>
        <v>6777.7</v>
      </c>
      <c r="E260" s="129">
        <f>E261+E263+E267</f>
        <v>6690</v>
      </c>
      <c r="F260" s="129">
        <f>F261+F263+F267</f>
        <v>6340</v>
      </c>
    </row>
    <row r="261" spans="1:6" ht="38.25">
      <c r="A261" s="128" t="s">
        <v>230</v>
      </c>
      <c r="B261" s="128"/>
      <c r="C261" s="132" t="s">
        <v>698</v>
      </c>
      <c r="D261" s="129">
        <f>D262</f>
        <v>964.5</v>
      </c>
      <c r="E261" s="129">
        <f>E262</f>
        <v>876.8</v>
      </c>
      <c r="F261" s="129">
        <f>F262</f>
        <v>876.8</v>
      </c>
    </row>
    <row r="262" spans="1:6" ht="51">
      <c r="A262" s="128" t="s">
        <v>230</v>
      </c>
      <c r="B262" s="128" t="s">
        <v>104</v>
      </c>
      <c r="C262" s="132" t="s">
        <v>577</v>
      </c>
      <c r="D262" s="129">
        <f>'Прил.№6'!F395</f>
        <v>964.5</v>
      </c>
      <c r="E262" s="129">
        <f>'Прил.№6'!G395</f>
        <v>876.8</v>
      </c>
      <c r="F262" s="129">
        <f>'Прил.№6'!H395</f>
        <v>876.8</v>
      </c>
    </row>
    <row r="263" spans="1:6" ht="25.5">
      <c r="A263" s="128" t="s">
        <v>233</v>
      </c>
      <c r="B263" s="128"/>
      <c r="C263" s="132" t="s">
        <v>699</v>
      </c>
      <c r="D263" s="129">
        <f>D264+D265+D266</f>
        <v>1573</v>
      </c>
      <c r="E263" s="129">
        <f>E264+E265+E266</f>
        <v>1573</v>
      </c>
      <c r="F263" s="129">
        <f>F264+F265+F266</f>
        <v>1523</v>
      </c>
    </row>
    <row r="264" spans="1:6" ht="51">
      <c r="A264" s="128" t="s">
        <v>233</v>
      </c>
      <c r="B264" s="128" t="s">
        <v>104</v>
      </c>
      <c r="C264" s="132" t="s">
        <v>577</v>
      </c>
      <c r="D264" s="129">
        <f>'Прил.№6'!F398</f>
        <v>1389</v>
      </c>
      <c r="E264" s="129">
        <f>'Прил.№6'!G398</f>
        <v>1389</v>
      </c>
      <c r="F264" s="129">
        <f>'Прил.№6'!H398</f>
        <v>1359</v>
      </c>
    </row>
    <row r="265" spans="1:6" ht="25.5">
      <c r="A265" s="128" t="s">
        <v>233</v>
      </c>
      <c r="B265" s="128" t="s">
        <v>106</v>
      </c>
      <c r="C265" s="132" t="s">
        <v>574</v>
      </c>
      <c r="D265" s="129">
        <f>'Прил.№6'!F399</f>
        <v>174</v>
      </c>
      <c r="E265" s="129">
        <f>'Прил.№6'!G399</f>
        <v>174</v>
      </c>
      <c r="F265" s="129">
        <f>'Прил.№6'!H399</f>
        <v>154</v>
      </c>
    </row>
    <row r="266" spans="1:6" ht="12.75">
      <c r="A266" s="128" t="s">
        <v>233</v>
      </c>
      <c r="B266" s="128" t="s">
        <v>150</v>
      </c>
      <c r="C266" s="132" t="s">
        <v>578</v>
      </c>
      <c r="D266" s="129">
        <f>'Прил.№6'!F400</f>
        <v>10</v>
      </c>
      <c r="E266" s="129">
        <f>'Прил.№6'!G400</f>
        <v>10</v>
      </c>
      <c r="F266" s="129">
        <f>'Прил.№6'!H400</f>
        <v>10</v>
      </c>
    </row>
    <row r="267" spans="1:6" ht="25.5">
      <c r="A267" s="128" t="s">
        <v>236</v>
      </c>
      <c r="B267" s="128"/>
      <c r="C267" s="132" t="s">
        <v>700</v>
      </c>
      <c r="D267" s="129">
        <f>D268+D269+D270</f>
        <v>4240.2</v>
      </c>
      <c r="E267" s="129">
        <f>E268+E269+E270</f>
        <v>4240.2</v>
      </c>
      <c r="F267" s="129">
        <f>F268+F269+F270</f>
        <v>3940.2</v>
      </c>
    </row>
    <row r="268" spans="1:6" ht="51">
      <c r="A268" s="128" t="s">
        <v>236</v>
      </c>
      <c r="B268" s="128" t="s">
        <v>104</v>
      </c>
      <c r="C268" s="132" t="s">
        <v>577</v>
      </c>
      <c r="D268" s="129">
        <f>'Прил.№6'!F405</f>
        <v>2956.6</v>
      </c>
      <c r="E268" s="129">
        <f>'Прил.№6'!G405</f>
        <v>2956.6</v>
      </c>
      <c r="F268" s="129">
        <f>'Прил.№6'!H405</f>
        <v>2756.6</v>
      </c>
    </row>
    <row r="269" spans="1:6" ht="25.5">
      <c r="A269" s="128" t="s">
        <v>236</v>
      </c>
      <c r="B269" s="128" t="s">
        <v>106</v>
      </c>
      <c r="C269" s="132" t="s">
        <v>574</v>
      </c>
      <c r="D269" s="129">
        <f>'Прил.№6'!F406</f>
        <v>1282.6</v>
      </c>
      <c r="E269" s="129">
        <f>'Прил.№6'!G406</f>
        <v>1282.6</v>
      </c>
      <c r="F269" s="129">
        <f>'Прил.№6'!H406</f>
        <v>1182.6</v>
      </c>
    </row>
    <row r="270" spans="1:6" ht="12.75">
      <c r="A270" s="128" t="s">
        <v>236</v>
      </c>
      <c r="B270" s="128" t="s">
        <v>150</v>
      </c>
      <c r="C270" s="132" t="s">
        <v>578</v>
      </c>
      <c r="D270" s="129">
        <f>'Прил.№6'!F407</f>
        <v>1</v>
      </c>
      <c r="E270" s="129">
        <f>'Прил.№6'!G407</f>
        <v>1</v>
      </c>
      <c r="F270" s="129">
        <f>'Прил.№6'!H407</f>
        <v>1</v>
      </c>
    </row>
    <row r="271" spans="1:6" ht="38.25">
      <c r="A271" s="126" t="s">
        <v>248</v>
      </c>
      <c r="B271" s="126"/>
      <c r="C271" s="131" t="s">
        <v>701</v>
      </c>
      <c r="D271" s="127">
        <f>D272+D303+D320+D329+D341+D351</f>
        <v>228488.80000000002</v>
      </c>
      <c r="E271" s="127">
        <f>E272+E303+E320+E329+E341+E351</f>
        <v>184439.7</v>
      </c>
      <c r="F271" s="127">
        <f>F272+F303+F320+F329+F341+F351</f>
        <v>182189.7</v>
      </c>
    </row>
    <row r="272" spans="1:6" ht="12.75">
      <c r="A272" s="128" t="s">
        <v>249</v>
      </c>
      <c r="B272" s="128"/>
      <c r="C272" s="132" t="s">
        <v>702</v>
      </c>
      <c r="D272" s="129">
        <f>D273</f>
        <v>103057.5</v>
      </c>
      <c r="E272" s="129">
        <f>E273</f>
        <v>59579.7</v>
      </c>
      <c r="F272" s="129">
        <f>F273</f>
        <v>58879.7</v>
      </c>
    </row>
    <row r="273" spans="1:6" ht="25.5">
      <c r="A273" s="128" t="s">
        <v>250</v>
      </c>
      <c r="B273" s="128"/>
      <c r="C273" s="132" t="s">
        <v>703</v>
      </c>
      <c r="D273" s="129">
        <f>D274+D280+D295+D292</f>
        <v>103057.5</v>
      </c>
      <c r="E273" s="129">
        <f>E274+E280+E295+E292</f>
        <v>59579.7</v>
      </c>
      <c r="F273" s="129">
        <f>F274+F280+F295+F292</f>
        <v>58879.7</v>
      </c>
    </row>
    <row r="274" spans="1:6" ht="25.5">
      <c r="A274" s="128" t="s">
        <v>144</v>
      </c>
      <c r="B274" s="128"/>
      <c r="C274" s="132" t="s">
        <v>704</v>
      </c>
      <c r="D274" s="129">
        <f>D275+D278</f>
        <v>34849.7</v>
      </c>
      <c r="E274" s="129">
        <f>E275+E278</f>
        <v>34849.7</v>
      </c>
      <c r="F274" s="129">
        <f>F275+F278</f>
        <v>34849.7</v>
      </c>
    </row>
    <row r="275" spans="1:6" ht="51">
      <c r="A275" s="128" t="s">
        <v>705</v>
      </c>
      <c r="B275" s="128"/>
      <c r="C275" s="132" t="s">
        <v>706</v>
      </c>
      <c r="D275" s="129">
        <f>D276+D277</f>
        <v>3480.7</v>
      </c>
      <c r="E275" s="129">
        <f>E276+E277</f>
        <v>3480.7</v>
      </c>
      <c r="F275" s="129">
        <f>F276+F277</f>
        <v>3480.7</v>
      </c>
    </row>
    <row r="276" spans="1:6" ht="25.5">
      <c r="A276" s="128" t="s">
        <v>705</v>
      </c>
      <c r="B276" s="128" t="s">
        <v>106</v>
      </c>
      <c r="C276" s="132" t="s">
        <v>574</v>
      </c>
      <c r="D276" s="129">
        <f>'Прил.№6'!F556</f>
        <v>86.6</v>
      </c>
      <c r="E276" s="129">
        <f>'Прил.№6'!G556</f>
        <v>86.6</v>
      </c>
      <c r="F276" s="129">
        <f>'Прил.№6'!H556</f>
        <v>86.6</v>
      </c>
    </row>
    <row r="277" spans="1:6" ht="12.75">
      <c r="A277" s="128" t="s">
        <v>705</v>
      </c>
      <c r="B277" s="128" t="s">
        <v>181</v>
      </c>
      <c r="C277" s="132" t="s">
        <v>583</v>
      </c>
      <c r="D277" s="129">
        <f>'Прил.№6'!F557</f>
        <v>3394.1</v>
      </c>
      <c r="E277" s="129">
        <f>'Прил.№6'!G557</f>
        <v>3394.1</v>
      </c>
      <c r="F277" s="129">
        <f>'Прил.№6'!H557</f>
        <v>3394.1</v>
      </c>
    </row>
    <row r="278" spans="1:6" ht="51">
      <c r="A278" s="128" t="s">
        <v>145</v>
      </c>
      <c r="B278" s="128"/>
      <c r="C278" s="132" t="s">
        <v>707</v>
      </c>
      <c r="D278" s="129">
        <f>D279</f>
        <v>31369</v>
      </c>
      <c r="E278" s="129">
        <f>E279</f>
        <v>31369</v>
      </c>
      <c r="F278" s="129">
        <f>F279</f>
        <v>31369</v>
      </c>
    </row>
    <row r="279" spans="1:6" ht="25.5">
      <c r="A279" s="128" t="s">
        <v>145</v>
      </c>
      <c r="B279" s="128" t="s">
        <v>152</v>
      </c>
      <c r="C279" s="132" t="s">
        <v>588</v>
      </c>
      <c r="D279" s="129">
        <f>'Прил.№6'!F472</f>
        <v>31369</v>
      </c>
      <c r="E279" s="129">
        <f>'Прил.№6'!G472</f>
        <v>31369</v>
      </c>
      <c r="F279" s="129">
        <f>'Прил.№6'!H472</f>
        <v>31369</v>
      </c>
    </row>
    <row r="280" spans="1:6" ht="12.75">
      <c r="A280" s="128" t="s">
        <v>251</v>
      </c>
      <c r="B280" s="128"/>
      <c r="C280" s="132" t="s">
        <v>572</v>
      </c>
      <c r="D280" s="129">
        <f>D281+D283+D287+D285+D289</f>
        <v>25279.6</v>
      </c>
      <c r="E280" s="129">
        <f>E281+E283+E287+E285+E289</f>
        <v>24730</v>
      </c>
      <c r="F280" s="129">
        <f>F281+F283+F287+F285+F289</f>
        <v>24030</v>
      </c>
    </row>
    <row r="281" spans="1:6" ht="12.75">
      <c r="A281" s="128" t="s">
        <v>252</v>
      </c>
      <c r="B281" s="128"/>
      <c r="C281" s="132" t="s">
        <v>708</v>
      </c>
      <c r="D281" s="129">
        <f>D282</f>
        <v>24329</v>
      </c>
      <c r="E281" s="129">
        <f>E282</f>
        <v>24730</v>
      </c>
      <c r="F281" s="129">
        <f>F282</f>
        <v>24030</v>
      </c>
    </row>
    <row r="282" spans="1:6" ht="25.5">
      <c r="A282" s="128" t="s">
        <v>252</v>
      </c>
      <c r="B282" s="128" t="s">
        <v>152</v>
      </c>
      <c r="C282" s="132" t="s">
        <v>588</v>
      </c>
      <c r="D282" s="129">
        <f>'Прил.№6'!F459</f>
        <v>24329</v>
      </c>
      <c r="E282" s="129">
        <f>'Прил.№6'!G459</f>
        <v>24730</v>
      </c>
      <c r="F282" s="129">
        <f>'Прил.№6'!H459</f>
        <v>24030</v>
      </c>
    </row>
    <row r="283" spans="1:6" ht="25.5">
      <c r="A283" s="128" t="s">
        <v>709</v>
      </c>
      <c r="B283" s="128"/>
      <c r="C283" s="132" t="s">
        <v>681</v>
      </c>
      <c r="D283" s="129">
        <f>D284</f>
        <v>0</v>
      </c>
      <c r="E283" s="129">
        <f>E284</f>
        <v>0</v>
      </c>
      <c r="F283" s="129">
        <f>F284</f>
        <v>0</v>
      </c>
    </row>
    <row r="284" spans="1:6" ht="25.5">
      <c r="A284" s="128">
        <v>1210120030</v>
      </c>
      <c r="B284" s="128" t="s">
        <v>152</v>
      </c>
      <c r="C284" s="132" t="s">
        <v>588</v>
      </c>
      <c r="D284" s="129">
        <f>'Прил.№6'!F461</f>
        <v>0</v>
      </c>
      <c r="E284" s="129">
        <f>'Прил.№6'!G461</f>
        <v>0</v>
      </c>
      <c r="F284" s="129">
        <f>'Прил.№6'!H461</f>
        <v>0</v>
      </c>
    </row>
    <row r="285" spans="1:6" ht="25.5">
      <c r="A285" s="136" t="s">
        <v>836</v>
      </c>
      <c r="B285" s="168"/>
      <c r="C285" s="152" t="s">
        <v>63</v>
      </c>
      <c r="D285" s="129">
        <f>D286</f>
        <v>102.8</v>
      </c>
      <c r="E285" s="129">
        <f>E286</f>
        <v>0</v>
      </c>
      <c r="F285" s="129">
        <f>F286</f>
        <v>0</v>
      </c>
    </row>
    <row r="286" spans="1:6" ht="25.5">
      <c r="A286" s="136" t="s">
        <v>836</v>
      </c>
      <c r="B286" s="168">
        <v>600</v>
      </c>
      <c r="C286" s="139" t="s">
        <v>511</v>
      </c>
      <c r="D286" s="129">
        <f>'Прил.№6'!F463</f>
        <v>102.8</v>
      </c>
      <c r="E286" s="129">
        <f>'Прил.№6'!G463</f>
        <v>0</v>
      </c>
      <c r="F286" s="129">
        <f>'Прил.№6'!H463</f>
        <v>0</v>
      </c>
    </row>
    <row r="287" spans="1:6" ht="38.25">
      <c r="A287" s="136" t="s">
        <v>818</v>
      </c>
      <c r="B287" s="168"/>
      <c r="C287" s="138" t="s">
        <v>819</v>
      </c>
      <c r="D287" s="129">
        <f>D288</f>
        <v>350</v>
      </c>
      <c r="E287" s="129">
        <f>E288</f>
        <v>0</v>
      </c>
      <c r="F287" s="129">
        <f>F288</f>
        <v>0</v>
      </c>
    </row>
    <row r="288" spans="1:6" ht="25.5">
      <c r="A288" s="136" t="s">
        <v>818</v>
      </c>
      <c r="B288" s="168">
        <v>414</v>
      </c>
      <c r="C288" s="139" t="s">
        <v>805</v>
      </c>
      <c r="D288" s="129">
        <f>'Прил.№6'!F147</f>
        <v>350</v>
      </c>
      <c r="E288" s="129">
        <f>'Прил.№6'!G147</f>
        <v>0</v>
      </c>
      <c r="F288" s="129">
        <f>'Прил.№6'!H147</f>
        <v>0</v>
      </c>
    </row>
    <row r="289" spans="1:6" ht="38.25">
      <c r="A289" s="167" t="s">
        <v>838</v>
      </c>
      <c r="B289" s="168"/>
      <c r="C289" s="139" t="s">
        <v>441</v>
      </c>
      <c r="D289" s="129">
        <f aca="true" t="shared" si="42" ref="D289:F290">D290</f>
        <v>497.8</v>
      </c>
      <c r="E289" s="129">
        <f t="shared" si="42"/>
        <v>0</v>
      </c>
      <c r="F289" s="129">
        <f t="shared" si="42"/>
        <v>0</v>
      </c>
    </row>
    <row r="290" spans="1:6" ht="51">
      <c r="A290" s="167" t="s">
        <v>844</v>
      </c>
      <c r="B290" s="168"/>
      <c r="C290" s="152" t="s">
        <v>837</v>
      </c>
      <c r="D290" s="129">
        <f t="shared" si="42"/>
        <v>497.8</v>
      </c>
      <c r="E290" s="129">
        <f t="shared" si="42"/>
        <v>0</v>
      </c>
      <c r="F290" s="129">
        <f t="shared" si="42"/>
        <v>0</v>
      </c>
    </row>
    <row r="291" spans="1:6" ht="25.5">
      <c r="A291" s="167" t="s">
        <v>844</v>
      </c>
      <c r="B291" s="168">
        <v>600</v>
      </c>
      <c r="C291" s="139" t="s">
        <v>483</v>
      </c>
      <c r="D291" s="129">
        <f>'Прил.№6'!F466</f>
        <v>497.8</v>
      </c>
      <c r="E291" s="129">
        <f>'Прил.№6'!G466</f>
        <v>0</v>
      </c>
      <c r="F291" s="129">
        <f>'Прил.№6'!H466</f>
        <v>0</v>
      </c>
    </row>
    <row r="292" spans="1:6" ht="38.25">
      <c r="A292" s="167" t="s">
        <v>840</v>
      </c>
      <c r="B292" s="168"/>
      <c r="C292" s="138" t="s">
        <v>467</v>
      </c>
      <c r="D292" s="129">
        <f aca="true" t="shared" si="43" ref="D292:F293">D293</f>
        <v>7.5</v>
      </c>
      <c r="E292" s="129">
        <f t="shared" si="43"/>
        <v>0</v>
      </c>
      <c r="F292" s="129">
        <f t="shared" si="43"/>
        <v>0</v>
      </c>
    </row>
    <row r="293" spans="1:6" ht="25.5">
      <c r="A293" s="167" t="s">
        <v>839</v>
      </c>
      <c r="B293" s="168"/>
      <c r="C293" s="139" t="s">
        <v>841</v>
      </c>
      <c r="D293" s="129">
        <f t="shared" si="43"/>
        <v>7.5</v>
      </c>
      <c r="E293" s="129">
        <f t="shared" si="43"/>
        <v>0</v>
      </c>
      <c r="F293" s="129">
        <f t="shared" si="43"/>
        <v>0</v>
      </c>
    </row>
    <row r="294" spans="1:6" ht="25.5">
      <c r="A294" s="167" t="s">
        <v>839</v>
      </c>
      <c r="B294" s="168">
        <v>600</v>
      </c>
      <c r="C294" s="139" t="s">
        <v>483</v>
      </c>
      <c r="D294" s="129">
        <f>'Прил.№6'!F469</f>
        <v>7.5</v>
      </c>
      <c r="E294" s="129">
        <f>'Прил.№6'!G469</f>
        <v>0</v>
      </c>
      <c r="F294" s="129">
        <f>'Прил.№6'!H469</f>
        <v>0</v>
      </c>
    </row>
    <row r="295" spans="1:6" ht="12.75">
      <c r="A295" s="136" t="s">
        <v>811</v>
      </c>
      <c r="B295" s="168"/>
      <c r="C295" s="152" t="s">
        <v>812</v>
      </c>
      <c r="D295" s="129">
        <f>D296+D299+D301</f>
        <v>42920.7</v>
      </c>
      <c r="E295" s="129">
        <f>E296+E299+E301</f>
        <v>0</v>
      </c>
      <c r="F295" s="129">
        <f>F296+F299+F301</f>
        <v>0</v>
      </c>
    </row>
    <row r="296" spans="1:6" ht="38.25">
      <c r="A296" s="136" t="s">
        <v>813</v>
      </c>
      <c r="B296" s="168"/>
      <c r="C296" s="138" t="s">
        <v>814</v>
      </c>
      <c r="D296" s="129">
        <f aca="true" t="shared" si="44" ref="D296:F297">D297</f>
        <v>12659.8</v>
      </c>
      <c r="E296" s="129">
        <f t="shared" si="44"/>
        <v>0</v>
      </c>
      <c r="F296" s="129">
        <f t="shared" si="44"/>
        <v>0</v>
      </c>
    </row>
    <row r="297" spans="1:6" ht="51">
      <c r="A297" s="136" t="s">
        <v>815</v>
      </c>
      <c r="B297" s="168"/>
      <c r="C297" s="138" t="s">
        <v>816</v>
      </c>
      <c r="D297" s="129">
        <f t="shared" si="44"/>
        <v>12659.8</v>
      </c>
      <c r="E297" s="129">
        <f t="shared" si="44"/>
        <v>0</v>
      </c>
      <c r="F297" s="129">
        <f t="shared" si="44"/>
        <v>0</v>
      </c>
    </row>
    <row r="298" spans="1:6" ht="25.5">
      <c r="A298" s="136" t="s">
        <v>815</v>
      </c>
      <c r="B298" s="168">
        <v>414</v>
      </c>
      <c r="C298" s="139" t="s">
        <v>805</v>
      </c>
      <c r="D298" s="129">
        <f>'Прил.№6'!F139</f>
        <v>12659.8</v>
      </c>
      <c r="E298" s="129">
        <f>'Прил.№6'!G139</f>
        <v>0</v>
      </c>
      <c r="F298" s="129">
        <f>'Прил.№6'!H139</f>
        <v>0</v>
      </c>
    </row>
    <row r="299" spans="1:6" ht="25.5">
      <c r="A299" s="136" t="s">
        <v>842</v>
      </c>
      <c r="B299" s="168"/>
      <c r="C299" s="138" t="s">
        <v>820</v>
      </c>
      <c r="D299" s="129">
        <f>D300</f>
        <v>22522.1</v>
      </c>
      <c r="E299" s="129">
        <f>E300</f>
        <v>0</v>
      </c>
      <c r="F299" s="129">
        <f>F300</f>
        <v>0</v>
      </c>
    </row>
    <row r="300" spans="1:6" ht="25.5">
      <c r="A300" s="136" t="s">
        <v>842</v>
      </c>
      <c r="B300" s="168">
        <v>414</v>
      </c>
      <c r="C300" s="139" t="s">
        <v>805</v>
      </c>
      <c r="D300" s="129">
        <f>'Прил.№6'!F141</f>
        <v>22522.1</v>
      </c>
      <c r="E300" s="129">
        <f>'Прил.№6'!G141</f>
        <v>0</v>
      </c>
      <c r="F300" s="129">
        <f>'Прил.№6'!H141</f>
        <v>0</v>
      </c>
    </row>
    <row r="301" spans="1:6" ht="25.5">
      <c r="A301" s="136" t="s">
        <v>843</v>
      </c>
      <c r="B301" s="168"/>
      <c r="C301" s="138" t="s">
        <v>821</v>
      </c>
      <c r="D301" s="129">
        <f>D302</f>
        <v>7738.8</v>
      </c>
      <c r="E301" s="129">
        <f>E302</f>
        <v>0</v>
      </c>
      <c r="F301" s="129">
        <f>F302</f>
        <v>0</v>
      </c>
    </row>
    <row r="302" spans="1:6" ht="25.5">
      <c r="A302" s="136" t="s">
        <v>843</v>
      </c>
      <c r="B302" s="168">
        <v>414</v>
      </c>
      <c r="C302" s="139" t="s">
        <v>805</v>
      </c>
      <c r="D302" s="129">
        <f>'Прил.№6'!F143</f>
        <v>7738.8</v>
      </c>
      <c r="E302" s="129">
        <f>'Прил.№6'!G143</f>
        <v>0</v>
      </c>
      <c r="F302" s="129">
        <f>'Прил.№6'!H143</f>
        <v>0</v>
      </c>
    </row>
    <row r="303" spans="1:6" ht="25.5">
      <c r="A303" s="128" t="s">
        <v>710</v>
      </c>
      <c r="B303" s="128"/>
      <c r="C303" s="132" t="s">
        <v>711</v>
      </c>
      <c r="D303" s="129">
        <f>D304</f>
        <v>107426.6</v>
      </c>
      <c r="E303" s="129">
        <f>E304</f>
        <v>106950</v>
      </c>
      <c r="F303" s="129">
        <f>F304</f>
        <v>106250</v>
      </c>
    </row>
    <row r="304" spans="1:6" ht="25.5">
      <c r="A304" s="128" t="s">
        <v>712</v>
      </c>
      <c r="B304" s="128"/>
      <c r="C304" s="132" t="s">
        <v>713</v>
      </c>
      <c r="D304" s="129">
        <f>D305+D317</f>
        <v>107426.6</v>
      </c>
      <c r="E304" s="129">
        <f>E305+E317</f>
        <v>106950</v>
      </c>
      <c r="F304" s="129">
        <f>F305+F317</f>
        <v>106250</v>
      </c>
    </row>
    <row r="305" spans="1:6" ht="12.75">
      <c r="A305" s="128" t="s">
        <v>716</v>
      </c>
      <c r="B305" s="128" t="s">
        <v>568</v>
      </c>
      <c r="C305" s="132" t="s">
        <v>572</v>
      </c>
      <c r="D305" s="129">
        <f>D306+D310+D308</f>
        <v>27577.6</v>
      </c>
      <c r="E305" s="129">
        <f>E306+E310+E308</f>
        <v>27100</v>
      </c>
      <c r="F305" s="129">
        <f>F306+F310+F308</f>
        <v>26400</v>
      </c>
    </row>
    <row r="306" spans="1:6" ht="12.75">
      <c r="A306" s="128" t="s">
        <v>717</v>
      </c>
      <c r="B306" s="128" t="s">
        <v>568</v>
      </c>
      <c r="C306" s="132" t="s">
        <v>708</v>
      </c>
      <c r="D306" s="129">
        <f>D307</f>
        <v>19939.5</v>
      </c>
      <c r="E306" s="129">
        <f>E307</f>
        <v>20539.5</v>
      </c>
      <c r="F306" s="129">
        <f>F307</f>
        <v>19839.5</v>
      </c>
    </row>
    <row r="307" spans="1:6" ht="25.5">
      <c r="A307" s="128" t="s">
        <v>717</v>
      </c>
      <c r="B307" s="128" t="s">
        <v>152</v>
      </c>
      <c r="C307" s="132" t="s">
        <v>588</v>
      </c>
      <c r="D307" s="129">
        <f>'Прил.№6'!F479</f>
        <v>19939.5</v>
      </c>
      <c r="E307" s="129">
        <f>'Прил.№6'!G479</f>
        <v>20539.5</v>
      </c>
      <c r="F307" s="129">
        <f>'Прил.№6'!H479</f>
        <v>19839.5</v>
      </c>
    </row>
    <row r="308" spans="1:6" ht="12.75">
      <c r="A308" s="167">
        <v>1220120030</v>
      </c>
      <c r="B308" s="168"/>
      <c r="C308" s="139" t="s">
        <v>247</v>
      </c>
      <c r="D308" s="129">
        <f>D309</f>
        <v>0</v>
      </c>
      <c r="E308" s="129">
        <f>E309</f>
        <v>0</v>
      </c>
      <c r="F308" s="129">
        <f>F309</f>
        <v>0</v>
      </c>
    </row>
    <row r="309" spans="1:6" ht="25.5">
      <c r="A309" s="167">
        <v>1220120030</v>
      </c>
      <c r="B309" s="168">
        <v>600</v>
      </c>
      <c r="C309" s="139" t="s">
        <v>483</v>
      </c>
      <c r="D309" s="129">
        <f>'Прил.№6'!F481</f>
        <v>0</v>
      </c>
      <c r="E309" s="129">
        <f>'Прил.№6'!G481</f>
        <v>0</v>
      </c>
      <c r="F309" s="129">
        <f>'Прил.№6'!H481</f>
        <v>0</v>
      </c>
    </row>
    <row r="310" spans="1:6" ht="38.25">
      <c r="A310" s="167" t="s">
        <v>325</v>
      </c>
      <c r="B310" s="168"/>
      <c r="C310" s="139" t="s">
        <v>441</v>
      </c>
      <c r="D310" s="129">
        <f>D311+D313+D315</f>
        <v>7638.1</v>
      </c>
      <c r="E310" s="129">
        <f>E311+E313+E315</f>
        <v>6560.5</v>
      </c>
      <c r="F310" s="129">
        <f>F311+F313+F315</f>
        <v>6560.5</v>
      </c>
    </row>
    <row r="311" spans="1:6" ht="25.5">
      <c r="A311" s="128" t="s">
        <v>413</v>
      </c>
      <c r="B311" s="128"/>
      <c r="C311" s="132" t="s">
        <v>718</v>
      </c>
      <c r="D311" s="129">
        <f>D312</f>
        <v>1624.9</v>
      </c>
      <c r="E311" s="129">
        <f>E312</f>
        <v>1624.9</v>
      </c>
      <c r="F311" s="129">
        <f>F312</f>
        <v>1624.9</v>
      </c>
    </row>
    <row r="312" spans="1:6" ht="25.5">
      <c r="A312" s="128" t="s">
        <v>413</v>
      </c>
      <c r="B312" s="128" t="s">
        <v>152</v>
      </c>
      <c r="C312" s="132" t="s">
        <v>588</v>
      </c>
      <c r="D312" s="129">
        <f>'Прил.№6'!F484</f>
        <v>1624.9</v>
      </c>
      <c r="E312" s="129">
        <f>'Прил.№6'!G484</f>
        <v>1624.9</v>
      </c>
      <c r="F312" s="129">
        <f>'Прил.№6'!H484</f>
        <v>1624.9</v>
      </c>
    </row>
    <row r="313" spans="1:6" ht="25.5">
      <c r="A313" s="128" t="s">
        <v>414</v>
      </c>
      <c r="B313" s="128"/>
      <c r="C313" s="132" t="s">
        <v>719</v>
      </c>
      <c r="D313" s="129">
        <f>D314</f>
        <v>4935.6</v>
      </c>
      <c r="E313" s="129">
        <f>E314</f>
        <v>4935.6</v>
      </c>
      <c r="F313" s="129">
        <f>F314</f>
        <v>4935.6</v>
      </c>
    </row>
    <row r="314" spans="1:6" ht="25.5">
      <c r="A314" s="128" t="s">
        <v>414</v>
      </c>
      <c r="B314" s="128" t="s">
        <v>152</v>
      </c>
      <c r="C314" s="132" t="s">
        <v>588</v>
      </c>
      <c r="D314" s="129">
        <f>'Прил.№6'!F486</f>
        <v>4935.6</v>
      </c>
      <c r="E314" s="129">
        <f>'Прил.№6'!G486</f>
        <v>4935.6</v>
      </c>
      <c r="F314" s="129">
        <f>'Прил.№6'!H486</f>
        <v>4935.6</v>
      </c>
    </row>
    <row r="315" spans="1:6" ht="38.25">
      <c r="A315" s="167" t="s">
        <v>793</v>
      </c>
      <c r="B315" s="168"/>
      <c r="C315" s="152" t="s">
        <v>794</v>
      </c>
      <c r="D315" s="129">
        <f>D316</f>
        <v>1077.6</v>
      </c>
      <c r="E315" s="129">
        <f>E316</f>
        <v>0</v>
      </c>
      <c r="F315" s="129">
        <f>F316</f>
        <v>0</v>
      </c>
    </row>
    <row r="316" spans="1:6" ht="25.5">
      <c r="A316" s="167" t="s">
        <v>793</v>
      </c>
      <c r="B316" s="168">
        <v>600</v>
      </c>
      <c r="C316" s="139" t="s">
        <v>483</v>
      </c>
      <c r="D316" s="129">
        <f>'Прил.№6'!F488</f>
        <v>1077.6</v>
      </c>
      <c r="E316" s="129">
        <f>'Прил.№6'!G488</f>
        <v>0</v>
      </c>
      <c r="F316" s="129">
        <f>'Прил.№6'!H488</f>
        <v>0</v>
      </c>
    </row>
    <row r="317" spans="1:6" ht="25.5">
      <c r="A317" s="128" t="s">
        <v>714</v>
      </c>
      <c r="B317" s="128"/>
      <c r="C317" s="132" t="s">
        <v>704</v>
      </c>
      <c r="D317" s="129">
        <f aca="true" t="shared" si="45" ref="D317:F318">D318</f>
        <v>79849</v>
      </c>
      <c r="E317" s="129">
        <f t="shared" si="45"/>
        <v>79850</v>
      </c>
      <c r="F317" s="129">
        <f t="shared" si="45"/>
        <v>79850</v>
      </c>
    </row>
    <row r="318" spans="1:6" ht="76.5">
      <c r="A318" s="128" t="s">
        <v>715</v>
      </c>
      <c r="B318" s="128"/>
      <c r="C318" s="161" t="s">
        <v>147</v>
      </c>
      <c r="D318" s="129">
        <f t="shared" si="45"/>
        <v>79849</v>
      </c>
      <c r="E318" s="129">
        <f t="shared" si="45"/>
        <v>79850</v>
      </c>
      <c r="F318" s="129">
        <f t="shared" si="45"/>
        <v>79850</v>
      </c>
    </row>
    <row r="319" spans="1:6" ht="25.5">
      <c r="A319" s="128" t="s">
        <v>715</v>
      </c>
      <c r="B319" s="128" t="s">
        <v>152</v>
      </c>
      <c r="C319" s="132" t="s">
        <v>588</v>
      </c>
      <c r="D319" s="129">
        <f>'Прил.№6'!F494</f>
        <v>79849</v>
      </c>
      <c r="E319" s="129">
        <f>'Прил.№6'!G494</f>
        <v>79850</v>
      </c>
      <c r="F319" s="129">
        <f>'Прил.№6'!H494</f>
        <v>79850</v>
      </c>
    </row>
    <row r="320" spans="1:6" ht="25.5">
      <c r="A320" s="128" t="s">
        <v>720</v>
      </c>
      <c r="B320" s="128"/>
      <c r="C320" s="132" t="s">
        <v>721</v>
      </c>
      <c r="D320" s="129">
        <f>D321+D325</f>
        <v>4740</v>
      </c>
      <c r="E320" s="129">
        <f>E321+E325</f>
        <v>4740</v>
      </c>
      <c r="F320" s="129">
        <f>F321+F325</f>
        <v>4440</v>
      </c>
    </row>
    <row r="321" spans="1:6" ht="25.5">
      <c r="A321" s="128" t="s">
        <v>722</v>
      </c>
      <c r="B321" s="128"/>
      <c r="C321" s="132" t="s">
        <v>723</v>
      </c>
      <c r="D321" s="129">
        <f aca="true" t="shared" si="46" ref="D321:F323">D322</f>
        <v>4650</v>
      </c>
      <c r="E321" s="129">
        <f t="shared" si="46"/>
        <v>4650</v>
      </c>
      <c r="F321" s="129">
        <f t="shared" si="46"/>
        <v>4350</v>
      </c>
    </row>
    <row r="322" spans="1:6" ht="12.75">
      <c r="A322" s="128" t="s">
        <v>724</v>
      </c>
      <c r="B322" s="128"/>
      <c r="C322" s="132" t="s">
        <v>572</v>
      </c>
      <c r="D322" s="129">
        <f t="shared" si="46"/>
        <v>4650</v>
      </c>
      <c r="E322" s="129">
        <f t="shared" si="46"/>
        <v>4650</v>
      </c>
      <c r="F322" s="129">
        <f t="shared" si="46"/>
        <v>4350</v>
      </c>
    </row>
    <row r="323" spans="1:6" ht="12.75">
      <c r="A323" s="128" t="s">
        <v>725</v>
      </c>
      <c r="B323" s="128"/>
      <c r="C323" s="132" t="s">
        <v>708</v>
      </c>
      <c r="D323" s="129">
        <f t="shared" si="46"/>
        <v>4650</v>
      </c>
      <c r="E323" s="129">
        <f t="shared" si="46"/>
        <v>4650</v>
      </c>
      <c r="F323" s="129">
        <f t="shared" si="46"/>
        <v>4350</v>
      </c>
    </row>
    <row r="324" spans="1:6" ht="25.5">
      <c r="A324" s="128" t="s">
        <v>725</v>
      </c>
      <c r="B324" s="128" t="s">
        <v>152</v>
      </c>
      <c r="C324" s="132" t="s">
        <v>588</v>
      </c>
      <c r="D324" s="129">
        <f>'Прил.№6'!F501</f>
        <v>4650</v>
      </c>
      <c r="E324" s="129">
        <f>'Прил.№6'!G501</f>
        <v>4650</v>
      </c>
      <c r="F324" s="129">
        <f>'Прил.№6'!H501</f>
        <v>4350</v>
      </c>
    </row>
    <row r="325" spans="1:6" s="8" customFormat="1" ht="38.25">
      <c r="A325" s="156" t="s">
        <v>726</v>
      </c>
      <c r="B325" s="156"/>
      <c r="C325" s="157" t="s">
        <v>727</v>
      </c>
      <c r="D325" s="129">
        <f>D326</f>
        <v>90</v>
      </c>
      <c r="E325" s="129">
        <f aca="true" t="shared" si="47" ref="E325:F327">E326</f>
        <v>90</v>
      </c>
      <c r="F325" s="129">
        <f t="shared" si="47"/>
        <v>90</v>
      </c>
    </row>
    <row r="326" spans="1:6" ht="12.75">
      <c r="A326" s="128" t="s">
        <v>728</v>
      </c>
      <c r="B326" s="128"/>
      <c r="C326" s="132" t="s">
        <v>572</v>
      </c>
      <c r="D326" s="129">
        <f>D327</f>
        <v>90</v>
      </c>
      <c r="E326" s="129">
        <f t="shared" si="47"/>
        <v>90</v>
      </c>
      <c r="F326" s="129">
        <f t="shared" si="47"/>
        <v>90</v>
      </c>
    </row>
    <row r="327" spans="1:6" ht="25.5">
      <c r="A327" s="128" t="s">
        <v>729</v>
      </c>
      <c r="B327" s="128"/>
      <c r="C327" s="132" t="s">
        <v>730</v>
      </c>
      <c r="D327" s="129">
        <f>D328</f>
        <v>90</v>
      </c>
      <c r="E327" s="129">
        <f t="shared" si="47"/>
        <v>90</v>
      </c>
      <c r="F327" s="129">
        <f t="shared" si="47"/>
        <v>90</v>
      </c>
    </row>
    <row r="328" spans="1:6" ht="25.5">
      <c r="A328" s="128" t="s">
        <v>729</v>
      </c>
      <c r="B328" s="128" t="s">
        <v>106</v>
      </c>
      <c r="C328" s="132" t="s">
        <v>574</v>
      </c>
      <c r="D328" s="129">
        <f>'Прил.№6'!F531</f>
        <v>90</v>
      </c>
      <c r="E328" s="129">
        <f>'Прил.№6'!G531</f>
        <v>90</v>
      </c>
      <c r="F328" s="129">
        <f>'Прил.№6'!H531</f>
        <v>90</v>
      </c>
    </row>
    <row r="329" spans="1:6" ht="25.5">
      <c r="A329" s="128" t="s">
        <v>163</v>
      </c>
      <c r="B329" s="128"/>
      <c r="C329" s="132" t="s">
        <v>732</v>
      </c>
      <c r="D329" s="129">
        <f>D330+D334</f>
        <v>5150</v>
      </c>
      <c r="E329" s="129">
        <f>E330+E334</f>
        <v>5150</v>
      </c>
      <c r="F329" s="129">
        <f>F330+F334</f>
        <v>5150</v>
      </c>
    </row>
    <row r="330" spans="1:6" ht="25.5">
      <c r="A330" s="128" t="s">
        <v>733</v>
      </c>
      <c r="B330" s="128"/>
      <c r="C330" s="132" t="s">
        <v>734</v>
      </c>
      <c r="D330" s="129">
        <f>D331</f>
        <v>90</v>
      </c>
      <c r="E330" s="129">
        <f aca="true" t="shared" si="48" ref="E330:F332">E331</f>
        <v>90</v>
      </c>
      <c r="F330" s="129">
        <f t="shared" si="48"/>
        <v>90</v>
      </c>
    </row>
    <row r="331" spans="1:6" ht="12.75">
      <c r="A331" s="128" t="s">
        <v>735</v>
      </c>
      <c r="B331" s="128"/>
      <c r="C331" s="132" t="s">
        <v>572</v>
      </c>
      <c r="D331" s="129">
        <f>D332</f>
        <v>90</v>
      </c>
      <c r="E331" s="129">
        <f t="shared" si="48"/>
        <v>90</v>
      </c>
      <c r="F331" s="129">
        <f t="shared" si="48"/>
        <v>90</v>
      </c>
    </row>
    <row r="332" spans="1:6" ht="25.5">
      <c r="A332" s="128" t="s">
        <v>736</v>
      </c>
      <c r="B332" s="128"/>
      <c r="C332" s="132" t="s">
        <v>737</v>
      </c>
      <c r="D332" s="129">
        <f>D333</f>
        <v>90</v>
      </c>
      <c r="E332" s="129">
        <f t="shared" si="48"/>
        <v>90</v>
      </c>
      <c r="F332" s="129">
        <f t="shared" si="48"/>
        <v>90</v>
      </c>
    </row>
    <row r="333" spans="1:6" ht="25.5">
      <c r="A333" s="128" t="s">
        <v>736</v>
      </c>
      <c r="B333" s="128" t="s">
        <v>152</v>
      </c>
      <c r="C333" s="132" t="s">
        <v>588</v>
      </c>
      <c r="D333" s="129">
        <f>'Прил.№6'!F514</f>
        <v>90</v>
      </c>
      <c r="E333" s="129">
        <f>'Прил.№6'!G514</f>
        <v>90</v>
      </c>
      <c r="F333" s="129">
        <f>'Прил.№6'!H514</f>
        <v>90</v>
      </c>
    </row>
    <row r="334" spans="1:6" ht="38.25">
      <c r="A334" s="128" t="s">
        <v>164</v>
      </c>
      <c r="B334" s="128"/>
      <c r="C334" s="132" t="s">
        <v>738</v>
      </c>
      <c r="D334" s="129">
        <f>D335+D338</f>
        <v>5060</v>
      </c>
      <c r="E334" s="129">
        <f>E335+E338</f>
        <v>5060</v>
      </c>
      <c r="F334" s="129">
        <f>F335+F338</f>
        <v>5060</v>
      </c>
    </row>
    <row r="335" spans="1:6" ht="25.5">
      <c r="A335" s="128" t="s">
        <v>739</v>
      </c>
      <c r="B335" s="128"/>
      <c r="C335" s="132" t="s">
        <v>597</v>
      </c>
      <c r="D335" s="129">
        <f aca="true" t="shared" si="49" ref="D335:F336">D336</f>
        <v>5040</v>
      </c>
      <c r="E335" s="129">
        <f t="shared" si="49"/>
        <v>5040</v>
      </c>
      <c r="F335" s="129">
        <f t="shared" si="49"/>
        <v>5040</v>
      </c>
    </row>
    <row r="336" spans="1:6" ht="63.75">
      <c r="A336" s="128" t="s">
        <v>740</v>
      </c>
      <c r="B336" s="128"/>
      <c r="C336" s="132" t="s">
        <v>741</v>
      </c>
      <c r="D336" s="129">
        <f t="shared" si="49"/>
        <v>5040</v>
      </c>
      <c r="E336" s="129">
        <f t="shared" si="49"/>
        <v>5040</v>
      </c>
      <c r="F336" s="129">
        <f t="shared" si="49"/>
        <v>5040</v>
      </c>
    </row>
    <row r="337" spans="1:6" ht="12.75">
      <c r="A337" s="128" t="s">
        <v>740</v>
      </c>
      <c r="B337" s="128" t="s">
        <v>181</v>
      </c>
      <c r="C337" s="132" t="s">
        <v>583</v>
      </c>
      <c r="D337" s="129">
        <f>'Прил.№6'!F183</f>
        <v>5040</v>
      </c>
      <c r="E337" s="129">
        <f>'Прил.№6'!G183</f>
        <v>5040</v>
      </c>
      <c r="F337" s="129">
        <f>'Прил.№6'!H183</f>
        <v>5040</v>
      </c>
    </row>
    <row r="338" spans="1:6" ht="12.75">
      <c r="A338" s="156" t="s">
        <v>165</v>
      </c>
      <c r="B338" s="156"/>
      <c r="C338" s="157" t="s">
        <v>572</v>
      </c>
      <c r="D338" s="129">
        <f aca="true" t="shared" si="50" ref="D338:F339">D339</f>
        <v>20</v>
      </c>
      <c r="E338" s="129">
        <f t="shared" si="50"/>
        <v>20</v>
      </c>
      <c r="F338" s="129">
        <f t="shared" si="50"/>
        <v>20</v>
      </c>
    </row>
    <row r="339" spans="1:6" s="8" customFormat="1" ht="25.5">
      <c r="A339" s="156" t="s">
        <v>166</v>
      </c>
      <c r="B339" s="156"/>
      <c r="C339" s="157" t="s">
        <v>742</v>
      </c>
      <c r="D339" s="129">
        <f t="shared" si="50"/>
        <v>20</v>
      </c>
      <c r="E339" s="129">
        <f t="shared" si="50"/>
        <v>20</v>
      </c>
      <c r="F339" s="129">
        <f t="shared" si="50"/>
        <v>20</v>
      </c>
    </row>
    <row r="340" spans="1:6" ht="25.5">
      <c r="A340" s="128" t="s">
        <v>166</v>
      </c>
      <c r="B340" s="128" t="s">
        <v>106</v>
      </c>
      <c r="C340" s="132" t="s">
        <v>574</v>
      </c>
      <c r="D340" s="129">
        <f>'Прил.№6'!F536</f>
        <v>20</v>
      </c>
      <c r="E340" s="129">
        <f>'Прил.№6'!G536</f>
        <v>20</v>
      </c>
      <c r="F340" s="129">
        <f>'Прил.№6'!H536</f>
        <v>20</v>
      </c>
    </row>
    <row r="341" spans="1:6" ht="25.5">
      <c r="A341" s="128" t="s">
        <v>743</v>
      </c>
      <c r="B341" s="128"/>
      <c r="C341" s="132" t="s">
        <v>744</v>
      </c>
      <c r="D341" s="129">
        <f>D342+D347</f>
        <v>330</v>
      </c>
      <c r="E341" s="129">
        <f>E342+E347</f>
        <v>330</v>
      </c>
      <c r="F341" s="129">
        <f>F342+F347</f>
        <v>280</v>
      </c>
    </row>
    <row r="342" spans="1:6" ht="25.5">
      <c r="A342" s="128" t="s">
        <v>745</v>
      </c>
      <c r="B342" s="128"/>
      <c r="C342" s="132" t="s">
        <v>746</v>
      </c>
      <c r="D342" s="129">
        <f aca="true" t="shared" si="51" ref="D342:F343">D343</f>
        <v>180</v>
      </c>
      <c r="E342" s="129">
        <f t="shared" si="51"/>
        <v>180</v>
      </c>
      <c r="F342" s="129">
        <f t="shared" si="51"/>
        <v>180</v>
      </c>
    </row>
    <row r="343" spans="1:6" ht="38.25">
      <c r="A343" s="128" t="s">
        <v>415</v>
      </c>
      <c r="B343" s="128"/>
      <c r="C343" s="132" t="s">
        <v>586</v>
      </c>
      <c r="D343" s="129">
        <f t="shared" si="51"/>
        <v>180</v>
      </c>
      <c r="E343" s="129">
        <f t="shared" si="51"/>
        <v>180</v>
      </c>
      <c r="F343" s="129">
        <f t="shared" si="51"/>
        <v>180</v>
      </c>
    </row>
    <row r="344" spans="1:6" ht="25.5">
      <c r="A344" s="128" t="s">
        <v>417</v>
      </c>
      <c r="B344" s="128"/>
      <c r="C344" s="132" t="s">
        <v>747</v>
      </c>
      <c r="D344" s="129">
        <f>D345+D346</f>
        <v>180</v>
      </c>
      <c r="E344" s="129">
        <f>E345+E346</f>
        <v>180</v>
      </c>
      <c r="F344" s="129">
        <f>F345+F346</f>
        <v>180</v>
      </c>
    </row>
    <row r="345" spans="1:6" ht="25.5">
      <c r="A345" s="128" t="s">
        <v>417</v>
      </c>
      <c r="B345" s="155" t="s">
        <v>106</v>
      </c>
      <c r="C345" s="152" t="s">
        <v>107</v>
      </c>
      <c r="D345" s="129">
        <f>'Прил.№6'!F523</f>
        <v>18</v>
      </c>
      <c r="E345" s="129">
        <f>'Прил.№6'!G523</f>
        <v>18</v>
      </c>
      <c r="F345" s="129">
        <f>'Прил.№6'!H523</f>
        <v>18</v>
      </c>
    </row>
    <row r="346" spans="1:6" ht="25.5">
      <c r="A346" s="128" t="s">
        <v>417</v>
      </c>
      <c r="B346" s="154" t="s">
        <v>152</v>
      </c>
      <c r="C346" s="132" t="s">
        <v>588</v>
      </c>
      <c r="D346" s="129">
        <f>'Прил.№6'!F524</f>
        <v>162</v>
      </c>
      <c r="E346" s="129">
        <f>'Прил.№6'!G524</f>
        <v>162</v>
      </c>
      <c r="F346" s="129">
        <f>'Прил.№6'!H524</f>
        <v>162</v>
      </c>
    </row>
    <row r="347" spans="1:6" ht="25.5">
      <c r="A347" s="128" t="s">
        <v>748</v>
      </c>
      <c r="B347" s="128"/>
      <c r="C347" s="132" t="s">
        <v>749</v>
      </c>
      <c r="D347" s="129">
        <f>D348</f>
        <v>150</v>
      </c>
      <c r="E347" s="129">
        <f aca="true" t="shared" si="52" ref="E347:F349">E348</f>
        <v>150</v>
      </c>
      <c r="F347" s="129">
        <f t="shared" si="52"/>
        <v>100</v>
      </c>
    </row>
    <row r="348" spans="1:6" ht="12.75">
      <c r="A348" s="128" t="s">
        <v>750</v>
      </c>
      <c r="B348" s="128"/>
      <c r="C348" s="132" t="s">
        <v>572</v>
      </c>
      <c r="D348" s="129">
        <f>D349</f>
        <v>150</v>
      </c>
      <c r="E348" s="129">
        <f t="shared" si="52"/>
        <v>150</v>
      </c>
      <c r="F348" s="129">
        <f t="shared" si="52"/>
        <v>100</v>
      </c>
    </row>
    <row r="349" spans="1:6" ht="12.75">
      <c r="A349" s="128" t="s">
        <v>751</v>
      </c>
      <c r="B349" s="128"/>
      <c r="C349" s="132" t="s">
        <v>752</v>
      </c>
      <c r="D349" s="129">
        <f>D350</f>
        <v>150</v>
      </c>
      <c r="E349" s="129">
        <f t="shared" si="52"/>
        <v>150</v>
      </c>
      <c r="F349" s="129">
        <f t="shared" si="52"/>
        <v>100</v>
      </c>
    </row>
    <row r="350" spans="1:6" ht="25.5">
      <c r="A350" s="128" t="s">
        <v>751</v>
      </c>
      <c r="B350" s="128" t="s">
        <v>152</v>
      </c>
      <c r="C350" s="132" t="s">
        <v>588</v>
      </c>
      <c r="D350" s="129">
        <f>'Прил.№6'!F451</f>
        <v>150</v>
      </c>
      <c r="E350" s="129">
        <f>'Прил.№6'!G451</f>
        <v>150</v>
      </c>
      <c r="F350" s="129">
        <f>'Прил.№6'!H451</f>
        <v>100</v>
      </c>
    </row>
    <row r="351" spans="1:6" ht="12.75">
      <c r="A351" s="128" t="s">
        <v>167</v>
      </c>
      <c r="B351" s="128"/>
      <c r="C351" s="132" t="s">
        <v>589</v>
      </c>
      <c r="D351" s="129">
        <f aca="true" t="shared" si="53" ref="D351:F352">D352</f>
        <v>7784.7</v>
      </c>
      <c r="E351" s="129">
        <f t="shared" si="53"/>
        <v>7690</v>
      </c>
      <c r="F351" s="129">
        <f t="shared" si="53"/>
        <v>7190</v>
      </c>
    </row>
    <row r="352" spans="1:6" ht="38.25">
      <c r="A352" s="128" t="s">
        <v>168</v>
      </c>
      <c r="B352" s="128"/>
      <c r="C352" s="132" t="s">
        <v>753</v>
      </c>
      <c r="D352" s="129">
        <f t="shared" si="53"/>
        <v>7784.7</v>
      </c>
      <c r="E352" s="129">
        <f t="shared" si="53"/>
        <v>7690</v>
      </c>
      <c r="F352" s="129">
        <f t="shared" si="53"/>
        <v>7190</v>
      </c>
    </row>
    <row r="353" spans="1:6" ht="12.75">
      <c r="A353" s="128" t="s">
        <v>170</v>
      </c>
      <c r="B353" s="128"/>
      <c r="C353" s="132" t="s">
        <v>572</v>
      </c>
      <c r="D353" s="129">
        <f>D354+D356</f>
        <v>7784.7</v>
      </c>
      <c r="E353" s="129">
        <f>E354+E356</f>
        <v>7690</v>
      </c>
      <c r="F353" s="129">
        <f>F354+F356</f>
        <v>7190</v>
      </c>
    </row>
    <row r="354" spans="1:6" ht="12.75">
      <c r="A354" s="128" t="s">
        <v>171</v>
      </c>
      <c r="B354" s="128"/>
      <c r="C354" s="132" t="s">
        <v>754</v>
      </c>
      <c r="D354" s="129">
        <f>D355</f>
        <v>1039.7</v>
      </c>
      <c r="E354" s="129">
        <f>E355</f>
        <v>945</v>
      </c>
      <c r="F354" s="129">
        <f>F355</f>
        <v>945</v>
      </c>
    </row>
    <row r="355" spans="1:6" ht="51">
      <c r="A355" s="128" t="s">
        <v>171</v>
      </c>
      <c r="B355" s="128" t="s">
        <v>104</v>
      </c>
      <c r="C355" s="132" t="s">
        <v>577</v>
      </c>
      <c r="D355" s="129">
        <f>'Прил.№6'!F541</f>
        <v>1039.7</v>
      </c>
      <c r="E355" s="129">
        <f>'Прил.№6'!G541</f>
        <v>945</v>
      </c>
      <c r="F355" s="129">
        <f>'Прил.№6'!H541</f>
        <v>945</v>
      </c>
    </row>
    <row r="356" spans="1:6" ht="25.5">
      <c r="A356" s="128" t="s">
        <v>172</v>
      </c>
      <c r="B356" s="128"/>
      <c r="C356" s="132" t="s">
        <v>755</v>
      </c>
      <c r="D356" s="129">
        <f>D357+D358+D359</f>
        <v>6745</v>
      </c>
      <c r="E356" s="129">
        <f>E357+E358+E359</f>
        <v>6745</v>
      </c>
      <c r="F356" s="129">
        <f>F357+F358+F359</f>
        <v>6245</v>
      </c>
    </row>
    <row r="357" spans="1:6" ht="51">
      <c r="A357" s="128" t="s">
        <v>172</v>
      </c>
      <c r="B357" s="128" t="s">
        <v>104</v>
      </c>
      <c r="C357" s="132" t="s">
        <v>577</v>
      </c>
      <c r="D357" s="129">
        <f>'Прил.№6'!F543</f>
        <v>4939</v>
      </c>
      <c r="E357" s="129">
        <f>'Прил.№6'!G543</f>
        <v>4939</v>
      </c>
      <c r="F357" s="129">
        <f>'Прил.№6'!H543</f>
        <v>4639</v>
      </c>
    </row>
    <row r="358" spans="1:6" ht="25.5">
      <c r="A358" s="128" t="s">
        <v>172</v>
      </c>
      <c r="B358" s="128" t="s">
        <v>106</v>
      </c>
      <c r="C358" s="132" t="s">
        <v>574</v>
      </c>
      <c r="D358" s="129">
        <f>'Прил.№6'!F544</f>
        <v>1786</v>
      </c>
      <c r="E358" s="129">
        <f>'Прил.№6'!G544</f>
        <v>1786</v>
      </c>
      <c r="F358" s="129">
        <f>'Прил.№6'!H544</f>
        <v>1586</v>
      </c>
    </row>
    <row r="359" spans="1:6" ht="12.75">
      <c r="A359" s="128" t="s">
        <v>172</v>
      </c>
      <c r="B359" s="128" t="s">
        <v>150</v>
      </c>
      <c r="C359" s="132" t="s">
        <v>578</v>
      </c>
      <c r="D359" s="129">
        <f>'Прил.№6'!F545</f>
        <v>20</v>
      </c>
      <c r="E359" s="129">
        <f>'Прил.№6'!G545</f>
        <v>20</v>
      </c>
      <c r="F359" s="129">
        <f>'Прил.№6'!H545</f>
        <v>20</v>
      </c>
    </row>
    <row r="360" spans="1:6" ht="36.75" customHeight="1">
      <c r="A360" s="126" t="s">
        <v>175</v>
      </c>
      <c r="B360" s="126"/>
      <c r="C360" s="131" t="s">
        <v>756</v>
      </c>
      <c r="D360" s="127">
        <f>D361+D372+D367</f>
        <v>7768</v>
      </c>
      <c r="E360" s="127">
        <f>E361+E372+E367</f>
        <v>7078.4</v>
      </c>
      <c r="F360" s="127">
        <f>F361+F372+F367</f>
        <v>6658</v>
      </c>
    </row>
    <row r="361" spans="1:6" ht="25.5" hidden="1">
      <c r="A361" s="128" t="s">
        <v>112</v>
      </c>
      <c r="B361" s="128"/>
      <c r="C361" s="132" t="s">
        <v>757</v>
      </c>
      <c r="D361" s="129">
        <f>D362</f>
        <v>0</v>
      </c>
      <c r="E361" s="129">
        <f aca="true" t="shared" si="54" ref="E361:F365">E362</f>
        <v>0</v>
      </c>
      <c r="F361" s="129">
        <f t="shared" si="54"/>
        <v>0</v>
      </c>
    </row>
    <row r="362" spans="1:6" ht="25.5" hidden="1">
      <c r="A362" s="128" t="s">
        <v>113</v>
      </c>
      <c r="B362" s="128"/>
      <c r="C362" s="132" t="s">
        <v>758</v>
      </c>
      <c r="D362" s="129">
        <f>D363</f>
        <v>0</v>
      </c>
      <c r="E362" s="129">
        <f t="shared" si="54"/>
        <v>0</v>
      </c>
      <c r="F362" s="129">
        <f t="shared" si="54"/>
        <v>0</v>
      </c>
    </row>
    <row r="363" spans="1:6" ht="12.75" hidden="1">
      <c r="A363" s="128" t="s">
        <v>114</v>
      </c>
      <c r="B363" s="128"/>
      <c r="C363" s="132" t="s">
        <v>572</v>
      </c>
      <c r="D363" s="129">
        <f>D364</f>
        <v>0</v>
      </c>
      <c r="E363" s="129">
        <f t="shared" si="54"/>
        <v>0</v>
      </c>
      <c r="F363" s="129">
        <f t="shared" si="54"/>
        <v>0</v>
      </c>
    </row>
    <row r="364" spans="1:6" ht="25.5" hidden="1">
      <c r="A364" s="128" t="s">
        <v>115</v>
      </c>
      <c r="B364" s="128"/>
      <c r="C364" s="132" t="s">
        <v>759</v>
      </c>
      <c r="D364" s="129">
        <f>D365</f>
        <v>0</v>
      </c>
      <c r="E364" s="129">
        <f t="shared" si="54"/>
        <v>0</v>
      </c>
      <c r="F364" s="129">
        <f t="shared" si="54"/>
        <v>0</v>
      </c>
    </row>
    <row r="365" spans="1:6" ht="25.5" hidden="1">
      <c r="A365" s="128" t="s">
        <v>116</v>
      </c>
      <c r="B365" s="128"/>
      <c r="C365" s="132" t="s">
        <v>731</v>
      </c>
      <c r="D365" s="129">
        <f>D366</f>
        <v>0</v>
      </c>
      <c r="E365" s="129">
        <f t="shared" si="54"/>
        <v>0</v>
      </c>
      <c r="F365" s="129">
        <f t="shared" si="54"/>
        <v>0</v>
      </c>
    </row>
    <row r="366" spans="1:6" ht="6.75" customHeight="1" hidden="1">
      <c r="A366" s="128" t="s">
        <v>116</v>
      </c>
      <c r="B366" s="128" t="s">
        <v>760</v>
      </c>
      <c r="C366" s="132" t="s">
        <v>761</v>
      </c>
      <c r="D366" s="129">
        <f>'Прил.№6'!F587</f>
        <v>0</v>
      </c>
      <c r="E366" s="129">
        <f>'Прил.№6'!G587</f>
        <v>0</v>
      </c>
      <c r="F366" s="129">
        <f>'Прил.№6'!H587</f>
        <v>0</v>
      </c>
    </row>
    <row r="367" spans="1:6" ht="25.5" hidden="1">
      <c r="A367" s="136" t="s">
        <v>771</v>
      </c>
      <c r="B367" s="148"/>
      <c r="C367" s="139" t="s">
        <v>772</v>
      </c>
      <c r="D367" s="129">
        <f>D368</f>
        <v>0</v>
      </c>
      <c r="E367" s="129">
        <f aca="true" t="shared" si="55" ref="E367:F370">E368</f>
        <v>0</v>
      </c>
      <c r="F367" s="129">
        <f t="shared" si="55"/>
        <v>0</v>
      </c>
    </row>
    <row r="368" spans="1:6" ht="25.5" hidden="1">
      <c r="A368" s="136" t="s">
        <v>773</v>
      </c>
      <c r="B368" s="148"/>
      <c r="C368" s="139" t="s">
        <v>774</v>
      </c>
      <c r="D368" s="129">
        <f>D369</f>
        <v>0</v>
      </c>
      <c r="E368" s="129">
        <f t="shared" si="55"/>
        <v>0</v>
      </c>
      <c r="F368" s="129">
        <f t="shared" si="55"/>
        <v>0</v>
      </c>
    </row>
    <row r="369" spans="1:6" ht="12.75" hidden="1">
      <c r="A369" s="136" t="s">
        <v>775</v>
      </c>
      <c r="B369" s="148"/>
      <c r="C369" s="138" t="s">
        <v>384</v>
      </c>
      <c r="D369" s="129">
        <f>D370</f>
        <v>0</v>
      </c>
      <c r="E369" s="129">
        <f t="shared" si="55"/>
        <v>0</v>
      </c>
      <c r="F369" s="129">
        <f t="shared" si="55"/>
        <v>0</v>
      </c>
    </row>
    <row r="370" spans="1:6" ht="25.5" hidden="1">
      <c r="A370" s="149">
        <v>1320120020</v>
      </c>
      <c r="B370" s="150"/>
      <c r="C370" s="151" t="s">
        <v>776</v>
      </c>
      <c r="D370" s="129">
        <f>D371</f>
        <v>0</v>
      </c>
      <c r="E370" s="129">
        <f t="shared" si="55"/>
        <v>0</v>
      </c>
      <c r="F370" s="129">
        <f t="shared" si="55"/>
        <v>0</v>
      </c>
    </row>
    <row r="371" spans="1:6" ht="12.75" hidden="1">
      <c r="A371" s="149">
        <v>1320120020</v>
      </c>
      <c r="B371" s="150">
        <v>500</v>
      </c>
      <c r="C371" s="151" t="s">
        <v>777</v>
      </c>
      <c r="D371" s="129">
        <f>'Прил.№6'!F578</f>
        <v>0</v>
      </c>
      <c r="E371" s="129">
        <f>'Прил.№6'!G578</f>
        <v>0</v>
      </c>
      <c r="F371" s="129">
        <f>'Прил.№6'!H578</f>
        <v>0</v>
      </c>
    </row>
    <row r="372" spans="1:6" ht="12.75">
      <c r="A372" s="128" t="s">
        <v>176</v>
      </c>
      <c r="B372" s="128"/>
      <c r="C372" s="132" t="s">
        <v>589</v>
      </c>
      <c r="D372" s="129">
        <f>D373</f>
        <v>7768</v>
      </c>
      <c r="E372" s="129">
        <f>E373</f>
        <v>7078.4</v>
      </c>
      <c r="F372" s="129">
        <f>F373</f>
        <v>6658</v>
      </c>
    </row>
    <row r="373" spans="1:6" ht="25.5">
      <c r="A373" s="128" t="s">
        <v>177</v>
      </c>
      <c r="B373" s="128"/>
      <c r="C373" s="132" t="s">
        <v>762</v>
      </c>
      <c r="D373" s="129">
        <f>D374+D379</f>
        <v>7768</v>
      </c>
      <c r="E373" s="129">
        <f>E374+E379</f>
        <v>7078.4</v>
      </c>
      <c r="F373" s="129">
        <f>F374+F379</f>
        <v>6658</v>
      </c>
    </row>
    <row r="374" spans="1:6" ht="12.75">
      <c r="A374" s="128" t="s">
        <v>179</v>
      </c>
      <c r="B374" s="128"/>
      <c r="C374" s="132" t="s">
        <v>572</v>
      </c>
      <c r="D374" s="129">
        <f>D375</f>
        <v>7458</v>
      </c>
      <c r="E374" s="129">
        <f>E375</f>
        <v>6768.4</v>
      </c>
      <c r="F374" s="129">
        <f>F375</f>
        <v>6348</v>
      </c>
    </row>
    <row r="375" spans="1:6" ht="25.5">
      <c r="A375" s="128" t="s">
        <v>180</v>
      </c>
      <c r="B375" s="128"/>
      <c r="C375" s="132" t="s">
        <v>779</v>
      </c>
      <c r="D375" s="129">
        <f>D376+D377+D378</f>
        <v>7458</v>
      </c>
      <c r="E375" s="129">
        <f>E376+E377+E378</f>
        <v>6768.4</v>
      </c>
      <c r="F375" s="129">
        <f>F376+F377+F378</f>
        <v>6348</v>
      </c>
    </row>
    <row r="376" spans="1:6" ht="51">
      <c r="A376" s="128" t="s">
        <v>180</v>
      </c>
      <c r="B376" s="128" t="s">
        <v>104</v>
      </c>
      <c r="C376" s="132" t="s">
        <v>577</v>
      </c>
      <c r="D376" s="129">
        <f>'Прил.№6'!F566</f>
        <v>6804</v>
      </c>
      <c r="E376" s="129">
        <f>'Прил.№6'!G566</f>
        <v>6144</v>
      </c>
      <c r="F376" s="129">
        <f>'Прил.№6'!H566</f>
        <v>5844</v>
      </c>
    </row>
    <row r="377" spans="1:6" ht="25.5">
      <c r="A377" s="128" t="s">
        <v>180</v>
      </c>
      <c r="B377" s="128" t="s">
        <v>106</v>
      </c>
      <c r="C377" s="132" t="s">
        <v>574</v>
      </c>
      <c r="D377" s="129">
        <f>'Прил.№6'!F567</f>
        <v>652</v>
      </c>
      <c r="E377" s="129">
        <f>'Прил.№6'!G567</f>
        <v>622.4</v>
      </c>
      <c r="F377" s="129">
        <f>'Прил.№6'!H567</f>
        <v>502</v>
      </c>
    </row>
    <row r="378" spans="1:6" ht="12.75">
      <c r="A378" s="128" t="s">
        <v>180</v>
      </c>
      <c r="B378" s="128" t="s">
        <v>150</v>
      </c>
      <c r="C378" s="132" t="s">
        <v>578</v>
      </c>
      <c r="D378" s="129">
        <f>'Прил.№6'!F568</f>
        <v>2</v>
      </c>
      <c r="E378" s="129">
        <f>'Прил.№6'!G568</f>
        <v>2</v>
      </c>
      <c r="F378" s="129">
        <f>'Прил.№6'!H568</f>
        <v>2</v>
      </c>
    </row>
    <row r="379" spans="1:6" ht="12.75">
      <c r="A379" s="128" t="s">
        <v>780</v>
      </c>
      <c r="B379" s="128"/>
      <c r="C379" s="132" t="s">
        <v>683</v>
      </c>
      <c r="D379" s="129">
        <f aca="true" t="shared" si="56" ref="D379:F380">D380</f>
        <v>310</v>
      </c>
      <c r="E379" s="129">
        <f t="shared" si="56"/>
        <v>310</v>
      </c>
      <c r="F379" s="129">
        <f t="shared" si="56"/>
        <v>310</v>
      </c>
    </row>
    <row r="380" spans="1:6" ht="51">
      <c r="A380" s="128" t="s">
        <v>565</v>
      </c>
      <c r="B380" s="128"/>
      <c r="C380" s="132" t="s">
        <v>0</v>
      </c>
      <c r="D380" s="129">
        <f>D381</f>
        <v>310</v>
      </c>
      <c r="E380" s="129">
        <f t="shared" si="56"/>
        <v>310</v>
      </c>
      <c r="F380" s="129">
        <f t="shared" si="56"/>
        <v>310</v>
      </c>
    </row>
    <row r="381" spans="1:6" ht="25.5">
      <c r="A381" s="128" t="s">
        <v>565</v>
      </c>
      <c r="B381" s="128" t="s">
        <v>106</v>
      </c>
      <c r="C381" s="132" t="s">
        <v>574</v>
      </c>
      <c r="D381" s="129">
        <f>'Прил.№6'!F570</f>
        <v>310</v>
      </c>
      <c r="E381" s="129">
        <f>'Прил.№6'!G570</f>
        <v>310</v>
      </c>
      <c r="F381" s="129">
        <f>'Прил.№6'!H570</f>
        <v>310</v>
      </c>
    </row>
    <row r="382" spans="1:6" s="5" customFormat="1" ht="25.5">
      <c r="A382" s="176" t="s">
        <v>822</v>
      </c>
      <c r="B382" s="177"/>
      <c r="C382" s="178" t="s">
        <v>823</v>
      </c>
      <c r="D382" s="179">
        <f>D383</f>
        <v>132</v>
      </c>
      <c r="E382" s="179">
        <f>E383</f>
        <v>0</v>
      </c>
      <c r="F382" s="179">
        <f>F383</f>
        <v>0</v>
      </c>
    </row>
    <row r="383" spans="1:6" ht="38.25">
      <c r="A383" s="136" t="s">
        <v>824</v>
      </c>
      <c r="B383" s="137"/>
      <c r="C383" s="175" t="s">
        <v>825</v>
      </c>
      <c r="D383" s="129">
        <f>D384+D388</f>
        <v>132</v>
      </c>
      <c r="E383" s="129">
        <f>E384+E388</f>
        <v>0</v>
      </c>
      <c r="F383" s="129">
        <f>F384+F388</f>
        <v>0</v>
      </c>
    </row>
    <row r="384" spans="1:6" ht="25.5">
      <c r="A384" s="136" t="s">
        <v>826</v>
      </c>
      <c r="B384" s="137"/>
      <c r="C384" s="138" t="s">
        <v>827</v>
      </c>
      <c r="D384" s="129">
        <f>D385</f>
        <v>32</v>
      </c>
      <c r="E384" s="129">
        <f aca="true" t="shared" si="57" ref="E384:F386">E385</f>
        <v>0</v>
      </c>
      <c r="F384" s="129">
        <f t="shared" si="57"/>
        <v>0</v>
      </c>
    </row>
    <row r="385" spans="1:6" ht="12.75">
      <c r="A385" s="136" t="s">
        <v>828</v>
      </c>
      <c r="B385" s="137"/>
      <c r="C385" s="138" t="s">
        <v>384</v>
      </c>
      <c r="D385" s="129">
        <f>D386</f>
        <v>32</v>
      </c>
      <c r="E385" s="129">
        <f t="shared" si="57"/>
        <v>0</v>
      </c>
      <c r="F385" s="129">
        <f t="shared" si="57"/>
        <v>0</v>
      </c>
    </row>
    <row r="386" spans="1:6" ht="25.5">
      <c r="A386" s="136" t="s">
        <v>829</v>
      </c>
      <c r="B386" s="137"/>
      <c r="C386" s="138" t="s">
        <v>830</v>
      </c>
      <c r="D386" s="129">
        <f>D387</f>
        <v>32</v>
      </c>
      <c r="E386" s="129">
        <f t="shared" si="57"/>
        <v>0</v>
      </c>
      <c r="F386" s="129">
        <f t="shared" si="57"/>
        <v>0</v>
      </c>
    </row>
    <row r="387" spans="1:6" ht="25.5">
      <c r="A387" s="136" t="s">
        <v>829</v>
      </c>
      <c r="B387" s="137" t="s">
        <v>106</v>
      </c>
      <c r="C387" s="139" t="s">
        <v>566</v>
      </c>
      <c r="D387" s="129">
        <f>'Прил.№6'!F127</f>
        <v>32</v>
      </c>
      <c r="E387" s="129">
        <f>'Прил.№6'!G127</f>
        <v>0</v>
      </c>
      <c r="F387" s="129">
        <f>'Прил.№6'!H127</f>
        <v>0</v>
      </c>
    </row>
    <row r="388" spans="1:6" ht="12.75">
      <c r="A388" s="136" t="s">
        <v>831</v>
      </c>
      <c r="B388" s="137"/>
      <c r="C388" s="138" t="s">
        <v>832</v>
      </c>
      <c r="D388" s="129">
        <f>D389</f>
        <v>100</v>
      </c>
      <c r="E388" s="129">
        <f aca="true" t="shared" si="58" ref="E388:F390">E389</f>
        <v>0</v>
      </c>
      <c r="F388" s="129">
        <f t="shared" si="58"/>
        <v>0</v>
      </c>
    </row>
    <row r="389" spans="1:6" ht="12.75">
      <c r="A389" s="136" t="s">
        <v>833</v>
      </c>
      <c r="B389" s="137"/>
      <c r="C389" s="138" t="s">
        <v>384</v>
      </c>
      <c r="D389" s="129">
        <f>D390</f>
        <v>100</v>
      </c>
      <c r="E389" s="129">
        <f t="shared" si="58"/>
        <v>0</v>
      </c>
      <c r="F389" s="129">
        <f t="shared" si="58"/>
        <v>0</v>
      </c>
    </row>
    <row r="390" spans="1:6" ht="25.5">
      <c r="A390" s="136" t="s">
        <v>834</v>
      </c>
      <c r="B390" s="137"/>
      <c r="C390" s="138" t="s">
        <v>835</v>
      </c>
      <c r="D390" s="129">
        <f>D391</f>
        <v>100</v>
      </c>
      <c r="E390" s="129">
        <f t="shared" si="58"/>
        <v>0</v>
      </c>
      <c r="F390" s="129">
        <f t="shared" si="58"/>
        <v>0</v>
      </c>
    </row>
    <row r="391" spans="1:6" ht="12.75">
      <c r="A391" s="136" t="s">
        <v>834</v>
      </c>
      <c r="B391" s="137" t="s">
        <v>150</v>
      </c>
      <c r="C391" s="138" t="s">
        <v>151</v>
      </c>
      <c r="D391" s="129">
        <f>'Прил.№6'!F131</f>
        <v>100</v>
      </c>
      <c r="E391" s="129">
        <f>'Прил.№6'!G131</f>
        <v>0</v>
      </c>
      <c r="F391" s="129">
        <f>'Прил.№6'!H131</f>
        <v>0</v>
      </c>
    </row>
    <row r="392" spans="1:6" ht="12.75">
      <c r="A392" s="126" t="s">
        <v>382</v>
      </c>
      <c r="B392" s="126"/>
      <c r="C392" s="131" t="s">
        <v>1</v>
      </c>
      <c r="D392" s="127">
        <f>D393+D401+D397</f>
        <v>918.6</v>
      </c>
      <c r="E392" s="127">
        <f>E393+E401+E397</f>
        <v>710</v>
      </c>
      <c r="F392" s="127">
        <f>F393+F401+F397</f>
        <v>660</v>
      </c>
    </row>
    <row r="393" spans="1:6" ht="12.75">
      <c r="A393" s="128" t="s">
        <v>401</v>
      </c>
      <c r="B393" s="128"/>
      <c r="C393" s="132" t="s">
        <v>2</v>
      </c>
      <c r="D393" s="129">
        <f>D394</f>
        <v>200</v>
      </c>
      <c r="E393" s="129">
        <f aca="true" t="shared" si="59" ref="E393:F395">E394</f>
        <v>200</v>
      </c>
      <c r="F393" s="129">
        <f t="shared" si="59"/>
        <v>200</v>
      </c>
    </row>
    <row r="394" spans="1:6" ht="12.75">
      <c r="A394" s="128" t="s">
        <v>402</v>
      </c>
      <c r="B394" s="128"/>
      <c r="C394" s="132" t="s">
        <v>572</v>
      </c>
      <c r="D394" s="129">
        <f>D395</f>
        <v>200</v>
      </c>
      <c r="E394" s="129">
        <f t="shared" si="59"/>
        <v>200</v>
      </c>
      <c r="F394" s="129">
        <f t="shared" si="59"/>
        <v>200</v>
      </c>
    </row>
    <row r="395" spans="1:6" ht="12.75">
      <c r="A395" s="128" t="s">
        <v>126</v>
      </c>
      <c r="B395" s="128"/>
      <c r="C395" s="132" t="s">
        <v>3</v>
      </c>
      <c r="D395" s="129">
        <f>D396</f>
        <v>200</v>
      </c>
      <c r="E395" s="129">
        <f t="shared" si="59"/>
        <v>200</v>
      </c>
      <c r="F395" s="129">
        <f t="shared" si="59"/>
        <v>200</v>
      </c>
    </row>
    <row r="396" spans="1:6" ht="12.75">
      <c r="A396" s="128" t="s">
        <v>126</v>
      </c>
      <c r="B396" s="128" t="s">
        <v>150</v>
      </c>
      <c r="C396" s="132" t="s">
        <v>578</v>
      </c>
      <c r="D396" s="129">
        <f>'Прил.№6'!F56</f>
        <v>200</v>
      </c>
      <c r="E396" s="129">
        <f>'Прил.№6'!G56</f>
        <v>200</v>
      </c>
      <c r="F396" s="129">
        <f>'Прил.№6'!H56</f>
        <v>200</v>
      </c>
    </row>
    <row r="397" spans="1:6" ht="12.75">
      <c r="A397" s="136" t="s">
        <v>398</v>
      </c>
      <c r="B397" s="137"/>
      <c r="C397" s="139" t="s">
        <v>399</v>
      </c>
      <c r="D397" s="129">
        <f>D398</f>
        <v>160</v>
      </c>
      <c r="E397" s="129">
        <f aca="true" t="shared" si="60" ref="E397:F399">E398</f>
        <v>0</v>
      </c>
      <c r="F397" s="129">
        <f t="shared" si="60"/>
        <v>0</v>
      </c>
    </row>
    <row r="398" spans="1:6" ht="12.75">
      <c r="A398" s="136" t="s">
        <v>400</v>
      </c>
      <c r="B398" s="137"/>
      <c r="C398" s="138" t="s">
        <v>384</v>
      </c>
      <c r="D398" s="129">
        <f>D399</f>
        <v>160</v>
      </c>
      <c r="E398" s="129">
        <f t="shared" si="60"/>
        <v>0</v>
      </c>
      <c r="F398" s="129">
        <f t="shared" si="60"/>
        <v>0</v>
      </c>
    </row>
    <row r="399" spans="1:6" ht="25.5">
      <c r="A399" s="136" t="s">
        <v>524</v>
      </c>
      <c r="B399" s="137"/>
      <c r="C399" s="139" t="s">
        <v>523</v>
      </c>
      <c r="D399" s="129">
        <f>D400</f>
        <v>160</v>
      </c>
      <c r="E399" s="129">
        <f t="shared" si="60"/>
        <v>0</v>
      </c>
      <c r="F399" s="129">
        <f t="shared" si="60"/>
        <v>0</v>
      </c>
    </row>
    <row r="400" spans="1:6" ht="12.75">
      <c r="A400" s="136" t="s">
        <v>524</v>
      </c>
      <c r="B400" s="137" t="s">
        <v>150</v>
      </c>
      <c r="C400" s="138" t="s">
        <v>151</v>
      </c>
      <c r="D400" s="129">
        <f>'Прил.№6'!F50</f>
        <v>160</v>
      </c>
      <c r="E400" s="129">
        <f>'Прил.№6'!G50</f>
        <v>0</v>
      </c>
      <c r="F400" s="129">
        <f>'Прил.№6'!H50</f>
        <v>0</v>
      </c>
    </row>
    <row r="401" spans="1:6" ht="12.75">
      <c r="A401" s="128" t="s">
        <v>381</v>
      </c>
      <c r="B401" s="128"/>
      <c r="C401" s="132" t="s">
        <v>589</v>
      </c>
      <c r="D401" s="129">
        <f aca="true" t="shared" si="61" ref="D401:F402">D402</f>
        <v>558.6</v>
      </c>
      <c r="E401" s="129">
        <f t="shared" si="61"/>
        <v>510</v>
      </c>
      <c r="F401" s="129">
        <f t="shared" si="61"/>
        <v>460</v>
      </c>
    </row>
    <row r="402" spans="1:6" ht="12.75">
      <c r="A402" s="128" t="s">
        <v>383</v>
      </c>
      <c r="B402" s="128"/>
      <c r="C402" s="132" t="s">
        <v>572</v>
      </c>
      <c r="D402" s="129">
        <f t="shared" si="61"/>
        <v>558.6</v>
      </c>
      <c r="E402" s="129">
        <f t="shared" si="61"/>
        <v>510</v>
      </c>
      <c r="F402" s="129">
        <f t="shared" si="61"/>
        <v>460</v>
      </c>
    </row>
    <row r="403" spans="1:6" ht="25.5">
      <c r="A403" s="128" t="s">
        <v>301</v>
      </c>
      <c r="B403" s="128"/>
      <c r="C403" s="132" t="s">
        <v>4</v>
      </c>
      <c r="D403" s="129">
        <f>D404+D405+D406</f>
        <v>558.6</v>
      </c>
      <c r="E403" s="129">
        <f>E404+E405+E406</f>
        <v>510</v>
      </c>
      <c r="F403" s="129">
        <f>F404+F405+F406</f>
        <v>460</v>
      </c>
    </row>
    <row r="404" spans="1:6" ht="51">
      <c r="A404" s="128" t="s">
        <v>301</v>
      </c>
      <c r="B404" s="128" t="s">
        <v>104</v>
      </c>
      <c r="C404" s="132" t="s">
        <v>577</v>
      </c>
      <c r="D404" s="129">
        <f>'Прил.№6'!F258</f>
        <v>537.6</v>
      </c>
      <c r="E404" s="129">
        <f>'Прил.№6'!G258</f>
        <v>489</v>
      </c>
      <c r="F404" s="129">
        <f>'Прил.№6'!H258</f>
        <v>439</v>
      </c>
    </row>
    <row r="405" spans="1:6" ht="25.5">
      <c r="A405" s="128" t="s">
        <v>301</v>
      </c>
      <c r="B405" s="128" t="s">
        <v>106</v>
      </c>
      <c r="C405" s="132" t="s">
        <v>574</v>
      </c>
      <c r="D405" s="129">
        <f>'Прил.№6'!F259</f>
        <v>20</v>
      </c>
      <c r="E405" s="129">
        <f>'Прил.№6'!G259</f>
        <v>20</v>
      </c>
      <c r="F405" s="129">
        <f>'Прил.№6'!H259</f>
        <v>20</v>
      </c>
    </row>
    <row r="406" spans="1:6" ht="12.75">
      <c r="A406" s="128" t="s">
        <v>301</v>
      </c>
      <c r="B406" s="128" t="s">
        <v>150</v>
      </c>
      <c r="C406" s="132" t="s">
        <v>578</v>
      </c>
      <c r="D406" s="129">
        <f>'Прил.№6'!F260</f>
        <v>1</v>
      </c>
      <c r="E406" s="129">
        <f>'Прил.№6'!G260</f>
        <v>1</v>
      </c>
      <c r="F406" s="129">
        <f>'Прил.№6'!H260</f>
        <v>1</v>
      </c>
    </row>
  </sheetData>
  <sheetProtection/>
  <mergeCells count="6">
    <mergeCell ref="E2:F2"/>
    <mergeCell ref="A6:A7"/>
    <mergeCell ref="B6:B7"/>
    <mergeCell ref="C6:C7"/>
    <mergeCell ref="D6:F6"/>
    <mergeCell ref="A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2019-01-29T07:05:51Z</cp:lastPrinted>
  <dcterms:created xsi:type="dcterms:W3CDTF">2007-02-21T13:25:28Z</dcterms:created>
  <dcterms:modified xsi:type="dcterms:W3CDTF">2019-01-29T07:07:47Z</dcterms:modified>
  <cp:category/>
  <cp:version/>
  <cp:contentType/>
  <cp:contentStatus/>
</cp:coreProperties>
</file>