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4820" windowHeight="8175" activeTab="0"/>
  </bookViews>
  <sheets>
    <sheet name="Прил.№3" sheetId="1" r:id="rId1"/>
    <sheet name="Прил.№2" sheetId="2" r:id="rId2"/>
  </sheets>
  <definedNames>
    <definedName name="Z_14AD8FCF_7334_43A2_9239_A6ECB2F89C3B_.wvu.PrintArea" localSheetId="1" hidden="1">'Прил.№2'!$A$1:$F$743</definedName>
    <definedName name="Z_14AD8FCF_7334_43A2_9239_A6ECB2F89C3B_.wvu.Rows" localSheetId="1" hidden="1">'Прил.№2'!#REF!,'Прил.№2'!#REF!,'Прил.№2'!#REF!</definedName>
    <definedName name="Z_29F0C16F_5A1C_4BDE_9BC7_F9666AFF6794_.wvu.PrintArea" localSheetId="1" hidden="1">'Прил.№2'!$A$1:$F$743</definedName>
    <definedName name="Z_914D5C34_A9E1_4BC9_81CB_5821B555B198_.wvu.PrintArea" localSheetId="1" hidden="1">'Прил.№2'!$A$1:$F$743</definedName>
    <definedName name="Z_A7495148_6FB8_4214_86DC_6F170FA3B179_.wvu.PrintArea" localSheetId="1" hidden="1">'Прил.№2'!$A$1:$F$743</definedName>
    <definedName name="Z_A7495148_6FB8_4214_86DC_6F170FA3B179_.wvu.Rows" localSheetId="1" hidden="1">'Прил.№2'!#REF!,'Прил.№2'!$332:$332,'Прил.№2'!#REF!,'Прил.№2'!#REF!,'Прил.№2'!#REF!,'Прил.№2'!#REF!,'Прил.№2'!#REF!,'Прил.№2'!#REF!,'Прил.№2'!$638:$638,'Прил.№2'!#REF!,'Прил.№2'!$665:$665,'Прил.№2'!#REF!,'Прил.№2'!#REF!,'Прил.№2'!#REF!</definedName>
    <definedName name="Z_A7495148_6FB8_4214_86DC_6F170FA3B179_.wvu.Rows" localSheetId="0" hidden="1">'Прил.№3'!#REF!</definedName>
    <definedName name="Z_BAB4E2D0_5AB7_4398_93CD_69EB9BB2D057_.wvu.PrintArea" localSheetId="1" hidden="1">'Прил.№2'!$A$1:$F$743</definedName>
    <definedName name="Z_BAB4E2D0_5AB7_4398_93CD_69EB9BB2D057_.wvu.Rows" localSheetId="1" hidden="1">'Прил.№2'!#REF!,'Прил.№2'!$332:$332,'Прил.№2'!#REF!,'Прил.№2'!#REF!,'Прил.№2'!#REF!,'Прил.№2'!#REF!,'Прил.№2'!#REF!,'Прил.№2'!#REF!,'Прил.№2'!$638:$638,'Прил.№2'!#REF!,'Прил.№2'!$665:$665,'Прил.№2'!#REF!,'Прил.№2'!#REF!,'Прил.№2'!#REF!</definedName>
    <definedName name="_xlnm.Print_Area" localSheetId="1">'Прил.№2'!$A$1:$G$735</definedName>
  </definedNames>
  <calcPr fullCalcOnLoad="1"/>
</workbook>
</file>

<file path=xl/sharedStrings.xml><?xml version="1.0" encoding="utf-8"?>
<sst xmlns="http://schemas.openxmlformats.org/spreadsheetml/2006/main" count="2878" uniqueCount="749">
  <si>
    <t>расходы на уплату взносов в Ассоциацию муниципальных образований</t>
  </si>
  <si>
    <t>Национальная  экономика</t>
  </si>
  <si>
    <t>Сельское хозяйство и рыболовство</t>
  </si>
  <si>
    <t>Транспорт</t>
  </si>
  <si>
    <t>Другие вопросы в области национальной экономики</t>
  </si>
  <si>
    <t>0700</t>
  </si>
  <si>
    <t>Образование</t>
  </si>
  <si>
    <t>0707</t>
  </si>
  <si>
    <t>0709</t>
  </si>
  <si>
    <t>Другие вопросы в области образования</t>
  </si>
  <si>
    <t>0800</t>
  </si>
  <si>
    <t>0804</t>
  </si>
  <si>
    <t>1000</t>
  </si>
  <si>
    <t>Социальная политика</t>
  </si>
  <si>
    <t>1001</t>
  </si>
  <si>
    <t>Пенсионное обеспечение</t>
  </si>
  <si>
    <t>1003</t>
  </si>
  <si>
    <t>Социальное обеспечение населения</t>
  </si>
  <si>
    <t>542</t>
  </si>
  <si>
    <t>556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</si>
  <si>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</si>
  <si>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Молодежная политика</t>
  </si>
  <si>
    <t>Культура, кинематография</t>
  </si>
  <si>
    <t xml:space="preserve">Молодежная политика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</si>
  <si>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</si>
  <si>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оказание муниципальной услуги для занятия творческой деятельностью на непрофесиональной основе в районном доме культуры  за счет средств межбюджетных трансфертов, передаваемых из бюджетов поселений на исполнение полномочий</t>
  </si>
  <si>
    <t>оказание муниципальной услуги для занятия творческой деятельностью на непрофесиональной основе в сельских учреждениях культуры за счет средств межбюджетных трансфетров, передаваемых из бюджетов поселений на исполнение полномочий</t>
  </si>
  <si>
    <t>оказание муниципальной услуги библиотечного обслуживания населения за счет средств межбюджетных трансфертов, передаваемых из бюджетов поселений на исполнение полномочий</t>
  </si>
  <si>
    <t>Выполнение работ по содержанию дорог регионального и межмуниципального, местного значения (зимнее и летнее содержание) за счет средств межбюджетных трансфертов, передаваемых из бюджетов поселений на исполнение полномочий</t>
  </si>
  <si>
    <t>Расходы на содержание Финансового управления администрации Максатихинского района за счет средств межбюджетных трансфертов, передаваемых из бюджетов поселений на исполнение полномочий</t>
  </si>
  <si>
    <t>МП "Муниципальное управление на территории Максатихинского района на 2017-2021 года"</t>
  </si>
  <si>
    <t>Развитие средств массовой информации муниципального образования "Максатихинский район" Тверской области на 2017-2021 годы</t>
  </si>
  <si>
    <t>МП "Сельское хозяйство Максатихинского района на 2017-2021 годы"</t>
  </si>
  <si>
    <t>МП "Молодежная политика в Максатихинском районе на 2017-2021 годы"</t>
  </si>
  <si>
    <t>МП "Социальная поддержка и защита населения Максатихинского района на 2017-2021 годы"</t>
  </si>
  <si>
    <t>МП "Развитие физической культуры и спорта на территории Максатихинского района в 2017-2021 годах"</t>
  </si>
  <si>
    <t>МП "Управление муниципальным имуществом муниципального образования "Максатихинский район" Тверской области в 2017-2021 годах"</t>
  </si>
  <si>
    <t>МП "Развитие отрасли культура Максатихинского района Тверской области на 2017-2021 годы"</t>
  </si>
  <si>
    <t>МП "Развитие системы дошкольного, общего и дополнительного образования муниципального образования "Максатихинский район" на 2017-2021 годы"</t>
  </si>
  <si>
    <t>МП "Управление муниципальными финансами и совершенствование налоговой политики в Максатихинском районе на 2017-2021 годы"</t>
  </si>
  <si>
    <t>Создание условий для эффективного функционирования системы исполнительных органов местного самоуправления Максатихинского района на 2017-2021 гг</t>
  </si>
  <si>
    <t>МП "Сельское хозяйство Максатихинского района на 2017-2021годы"</t>
  </si>
  <si>
    <t>МП "Молодежная политика в Максатихинском районе в 2017-2021 годах"</t>
  </si>
  <si>
    <t>МП "Развитие системы дошкольного, общего и дополнительного образования муниципального образования "Максатихинский район" на 2017-2021годы"</t>
  </si>
  <si>
    <t>0702</t>
  </si>
  <si>
    <t>Общее образование</t>
  </si>
  <si>
    <t>0801</t>
  </si>
  <si>
    <t>Культура</t>
  </si>
  <si>
    <t>575</t>
  </si>
  <si>
    <t>0701</t>
  </si>
  <si>
    <t>Дошкольное образование</t>
  </si>
  <si>
    <t>0106</t>
  </si>
  <si>
    <t>предоставление субсидии на иные цели бюджетным учреждениям в части оплаты кредиторской задолженности прошлых лет</t>
  </si>
  <si>
    <t>Обслуживание государственного и муниципального долга</t>
  </si>
  <si>
    <t>0705</t>
  </si>
  <si>
    <t>Администрация Максатихинского района Тверской области</t>
  </si>
  <si>
    <t>Всего</t>
  </si>
  <si>
    <t>Резервные фонды органов местного самоуправления</t>
  </si>
  <si>
    <t>Национальная экономика</t>
  </si>
  <si>
    <t>Функционирование высшего должностного лица субъекта Российской Федерации и муниципального образования</t>
  </si>
  <si>
    <t>Творческое развитие, профессиональная ориентация, освоение трудовых навыков детьми и подростками</t>
  </si>
  <si>
    <t>0111</t>
  </si>
  <si>
    <t>0412</t>
  </si>
  <si>
    <t>Физическая культура и спорт</t>
  </si>
  <si>
    <t>503</t>
  </si>
  <si>
    <t>Обеспечение деятельности  финансовых, налоговых и таможенных органов и органов финансового (финансово-бюджетного) надзора</t>
  </si>
  <si>
    <t>0113</t>
  </si>
  <si>
    <t>Защита населения и территории от чрезвычайных ситуаций природного и техногенного характера, гражданская оборона</t>
  </si>
  <si>
    <t>1200</t>
  </si>
  <si>
    <t>Средства массовой информации</t>
  </si>
  <si>
    <t>1100</t>
  </si>
  <si>
    <t>Другие вопросы в области культуры, кинематографии</t>
  </si>
  <si>
    <t>Профессиональная подготовка, переподготовка и повышение квалификации</t>
  </si>
  <si>
    <t>1300</t>
  </si>
  <si>
    <t>1301</t>
  </si>
  <si>
    <t>обеспечение финансовой поддержки общественных организаций социальной значимости и активизации их деятельности</t>
  </si>
  <si>
    <t>0409</t>
  </si>
  <si>
    <t>Дорожное хозяйство(дорожные фонды)</t>
  </si>
  <si>
    <t>Дорожное хозяйство (дорожные фонды)</t>
  </si>
  <si>
    <t>Управление по делам культуры, молодежной политики, спорта и туризма администрации Максатихинского района Тверской области</t>
  </si>
  <si>
    <t>1004</t>
  </si>
  <si>
    <t>Охрана семьи и детства</t>
  </si>
  <si>
    <t>1102</t>
  </si>
  <si>
    <t>Массовый спорт</t>
  </si>
  <si>
    <t>1204</t>
  </si>
  <si>
    <t>Другие вопросы в области средств массовой информации</t>
  </si>
  <si>
    <t>Управление по территориальному развитию администрации Максатихинского района</t>
  </si>
  <si>
    <t>Управление образования администрации Максатихинского района Тверской области</t>
  </si>
  <si>
    <t>Финансовое управление администрации Максатихинского района Тверской области</t>
  </si>
  <si>
    <t>504</t>
  </si>
  <si>
    <t>Контрольно-счетная палата Собрания депутатов Максатихинского района</t>
  </si>
  <si>
    <t>0304</t>
  </si>
  <si>
    <t>Органы юстиции</t>
  </si>
  <si>
    <t>Обслуживание государственного внутреннего и муниципального долга</t>
  </si>
  <si>
    <t>100</t>
  </si>
  <si>
    <t>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</si>
  <si>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</si>
  <si>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</si>
  <si>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0401</t>
  </si>
  <si>
    <t>0190120010</t>
  </si>
  <si>
    <t>расходы на обеспечение деятельности администрации Максатихинского района</t>
  </si>
  <si>
    <t>расходы на обеспечение деятельности отдела ЗАГС администрации Максатихинского района</t>
  </si>
  <si>
    <t>1310000000</t>
  </si>
  <si>
    <t>1310100000</t>
  </si>
  <si>
    <t>1310120000</t>
  </si>
  <si>
    <t>1310120020</t>
  </si>
  <si>
    <t>131012002Б</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</si>
  <si>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</si>
  <si>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0190220010</t>
  </si>
  <si>
    <t>0190310000</t>
  </si>
  <si>
    <t>0190310510</t>
  </si>
  <si>
    <t>Реализация государственных полномочий по созданию, исполнению полномочий и обеспечению деятельности комиссий по делам несовершеннолетних</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</si>
  <si>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</si>
  <si>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0190450000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</si>
  <si>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</si>
  <si>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</si>
  <si>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9920020010</t>
  </si>
  <si>
    <t>расходы за счет средств резервного фонда</t>
  </si>
  <si>
    <t>0190510540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</si>
  <si>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</si>
  <si>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0190250000</t>
  </si>
  <si>
    <t>0190259300</t>
  </si>
  <si>
    <t>расходы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t>
  </si>
  <si>
    <t>0430000000</t>
  </si>
  <si>
    <t>0430100000</t>
  </si>
  <si>
    <t>Обеспечение защиты населения  от болезней, общих для человека и животных</t>
  </si>
  <si>
    <t>0430110000</t>
  </si>
  <si>
    <t>0430110550</t>
  </si>
  <si>
    <t>0510110520</t>
  </si>
  <si>
    <t>Расходы на осуществление органами местного самоуправления государственных полномочий в сфере дорожной деятельности</t>
  </si>
  <si>
    <t>08301R0000</t>
  </si>
  <si>
    <t>расходы местного бюджета, источником финансового обеспечения которых являются межбюджетные трансферты, предоставляемые из областного бюджета, в целях софинансирования которых предоставляются субсидии из федерального бюджета</t>
  </si>
  <si>
    <t>08301R0820</t>
  </si>
  <si>
    <t>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</si>
  <si>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1210110000</t>
  </si>
  <si>
    <t>1210110740</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</si>
  <si>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</si>
  <si>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</si>
  <si>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Расходы на осуществление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работающихм в сельской местности</t>
  </si>
  <si>
    <t>Общеэкономические вопросы</t>
  </si>
  <si>
    <t>800</t>
  </si>
  <si>
    <t>Иные бюджетные ассигнования</t>
  </si>
  <si>
    <t>600</t>
  </si>
  <si>
    <t>Удовлетворение потребностей населения в получении услуг общего образования</t>
  </si>
  <si>
    <t>Развитие учительского и управленческого персонала, повышение квалификации педагогов</t>
  </si>
  <si>
    <t>Прохождение курсов подготовки, переподготовки и повышение квалификации кадров</t>
  </si>
  <si>
    <t xml:space="preserve">Обеспечение деятельности учебно-методического кабинета, централизованной бухгалтерии, группы хозяйственного обслуживания </t>
  </si>
  <si>
    <t>Расходы, не включенные в муниципальные программы</t>
  </si>
  <si>
    <t>123012083В</t>
  </si>
  <si>
    <t>расходы на обеспечения выполнения функций  муниципальных казенных учреждений</t>
  </si>
  <si>
    <t>Отдельные мероприятия в рамках муниципальной программы</t>
  </si>
  <si>
    <t>1240000000</t>
  </si>
  <si>
    <t>1240200000</t>
  </si>
  <si>
    <t>1240220000</t>
  </si>
  <si>
    <t>1240220010</t>
  </si>
  <si>
    <t>1290000000</t>
  </si>
  <si>
    <t>1290800000</t>
  </si>
  <si>
    <t>Обеспечение деятельности главного администратора муниципальной программы Управления образования администрации Максатихинского района</t>
  </si>
  <si>
    <t>1290820000</t>
  </si>
  <si>
    <t>1290820010</t>
  </si>
  <si>
    <t>1290820020</t>
  </si>
  <si>
    <t>1300000000</t>
  </si>
  <si>
    <t>1390000000</t>
  </si>
  <si>
    <t>1390900000</t>
  </si>
  <si>
    <t>Обеспечение деятельности администратора программы Финансового управления администрации Максатихинского района</t>
  </si>
  <si>
    <t>1390920000</t>
  </si>
  <si>
    <t>1390920010</t>
  </si>
  <si>
    <t>300</t>
  </si>
  <si>
    <t>МП "Социальная поддержка и защита населения Максатихинского района на 2014-2018 годы"</t>
  </si>
  <si>
    <t xml:space="preserve">Развитие туризма в Максатихинском районе Тверской области </t>
  </si>
  <si>
    <t>Обеспечивающая подпрограмма</t>
  </si>
  <si>
    <t>Отдельные мероприятия в рамках муниципальных программ</t>
  </si>
  <si>
    <t>Социальное обеспечение и иные выплаты населению</t>
  </si>
  <si>
    <t xml:space="preserve">Поддержка развития малого и среднего предпринимательства </t>
  </si>
  <si>
    <t>Развитие дошкольного образования в Максатихинском районе</t>
  </si>
  <si>
    <t>Доступность дополнительного образования в муниципальных учреждениях</t>
  </si>
  <si>
    <t>Организация летнего отдыха, оздоровления детей и детской занятости</t>
  </si>
  <si>
    <t>Содержание аппарата администрации Максатихинского района Тверской области</t>
  </si>
  <si>
    <t>Учет муниципального имущества и формирование муниципальной собственности на объекты капитального строительства</t>
  </si>
  <si>
    <t>Осуществление технической инвенатаризации объектов муниципальной казны и муниципальных учреждений, находящихся в муниципальной собственности</t>
  </si>
  <si>
    <t>Проведение оценочных работ на объекты, составляющие казну муниципального образования "Максатихинский район" Тверской области</t>
  </si>
  <si>
    <t>Управление муниципальным имуществом</t>
  </si>
  <si>
    <t>Организация и ведение учета объектов муниципальной собственности, в том числе муниципальных предприятий и учреждений, формирование казны Максатихинского района, прием в муниципальную собственность объектов, передаваемых по различным основаниям</t>
  </si>
  <si>
    <t>Управление земельными ресурсами</t>
  </si>
  <si>
    <t>Обеспечение поступления в бюджет района доходов от использования земельных участков, находящихся в государственной собственности или собственности района</t>
  </si>
  <si>
    <t>1110120030</t>
  </si>
  <si>
    <t>субсидия муниципальным учреждениям на иные цели</t>
  </si>
  <si>
    <t>1110120830</t>
  </si>
  <si>
    <t>111012083В</t>
  </si>
  <si>
    <t>0720120000</t>
  </si>
  <si>
    <t>0720120020</t>
  </si>
  <si>
    <t>0720200000</t>
  </si>
  <si>
    <t>0720220000</t>
  </si>
  <si>
    <t>0720220010</t>
  </si>
  <si>
    <t>0720220020</t>
  </si>
  <si>
    <t>072022002Б</t>
  </si>
  <si>
    <t>1110000000</t>
  </si>
  <si>
    <t>1110100000</t>
  </si>
  <si>
    <t>1110120000</t>
  </si>
  <si>
    <t>1110120010</t>
  </si>
  <si>
    <t>1110120020</t>
  </si>
  <si>
    <t>1110120820</t>
  </si>
  <si>
    <t>111012082Д</t>
  </si>
  <si>
    <t>1120000000</t>
  </si>
  <si>
    <t>1120100000</t>
  </si>
  <si>
    <t>1120120000</t>
  </si>
  <si>
    <t>1120120010</t>
  </si>
  <si>
    <t>1120120810</t>
  </si>
  <si>
    <t>112012081Д</t>
  </si>
  <si>
    <t>1130000000</t>
  </si>
  <si>
    <t>1130100000</t>
  </si>
  <si>
    <t>1130120000</t>
  </si>
  <si>
    <t>1130120010</t>
  </si>
  <si>
    <t>1190000000</t>
  </si>
  <si>
    <t>1190700000</t>
  </si>
  <si>
    <t>1190720000</t>
  </si>
  <si>
    <t>1190720010</t>
  </si>
  <si>
    <t>расходы на содержание Управления по делам культуры, молодежной политики, спорта и туризма администрации Максатихинского района</t>
  </si>
  <si>
    <t>119072001С</t>
  </si>
  <si>
    <t>1190720020</t>
  </si>
  <si>
    <t>1190720820</t>
  </si>
  <si>
    <t>119072082Д</t>
  </si>
  <si>
    <t>1190720030</t>
  </si>
  <si>
    <t>0900000000</t>
  </si>
  <si>
    <t>0930000000</t>
  </si>
  <si>
    <t>0930200000</t>
  </si>
  <si>
    <t>0930220000</t>
  </si>
  <si>
    <t>0930220020</t>
  </si>
  <si>
    <t>0910000000</t>
  </si>
  <si>
    <t>0910100000</t>
  </si>
  <si>
    <t>0910120000</t>
  </si>
  <si>
    <t>0910120010</t>
  </si>
  <si>
    <t>091012001Б</t>
  </si>
  <si>
    <t>субсидии муниципальным учреждениям на иные цели</t>
  </si>
  <si>
    <t>1200000000</t>
  </si>
  <si>
    <t>1210000000</t>
  </si>
  <si>
    <t>1210100000</t>
  </si>
  <si>
    <t>1210120000</t>
  </si>
  <si>
    <t>1210120020</t>
  </si>
  <si>
    <t>Межевание земельных участков, находящихся в не разграниченной государственной собственности</t>
  </si>
  <si>
    <t>Существенное снижение гибели людей и материального ущерба от чрезвычайных ситуаций за счет совершенствования системы превентивных мер, обучения населения действиям в чрезвычайных ситуациях мирного и военного времени</t>
  </si>
  <si>
    <t>Совершенствование системы превентивных мер, направленных на предупреждение, своевременное пресечение и в дальнейшем минимизация последствий ЧС</t>
  </si>
  <si>
    <t>Награждение победителей конкурсов и мероприятий проводимых среди предпринимателей в сфере развития малого бизнеса</t>
  </si>
  <si>
    <t>Повышение уровня безопасности, а так же снижение количества гибели людей, и особенно детей на водных объектах Максатихинского района в период купального сезона</t>
  </si>
  <si>
    <t>Закупка и обслуживание лодки</t>
  </si>
  <si>
    <t>Повышение эффективности технической защиты информации и защиты государственной тайны</t>
  </si>
  <si>
    <t>Расходы на  защиту государственной тайны и оплату услуг специальной связи</t>
  </si>
  <si>
    <t>Совершенствование деятельности МКУ «СОД ЕДДС Максатихинского района»</t>
  </si>
  <si>
    <t>Содействие развитию гражданско-патриотического и духовно-нравственного воспитания молодежи</t>
  </si>
  <si>
    <t>Поддержка проведения целевых молодежных акций патриотической тематики в связи с памятными датами и событиями в истории России и родного края</t>
  </si>
  <si>
    <t>0740200000</t>
  </si>
  <si>
    <t>0740220000</t>
  </si>
  <si>
    <t>1100000000</t>
  </si>
  <si>
    <t>1140000000</t>
  </si>
  <si>
    <t>1140100000</t>
  </si>
  <si>
    <t>1140120000</t>
  </si>
  <si>
    <t>1140120010</t>
  </si>
  <si>
    <t>0710000000</t>
  </si>
  <si>
    <t>0710100000</t>
  </si>
  <si>
    <t>0710120000</t>
  </si>
  <si>
    <t>0710120010</t>
  </si>
  <si>
    <t>0720000000</t>
  </si>
  <si>
    <t>0720100000</t>
  </si>
  <si>
    <t>Создание условий для вовлечения молодёжи в общественно-политическую,социально-экономическую и культурную жизнь общества</t>
  </si>
  <si>
    <t>Поддержка общественнозначимых молодёжных инициатив и деятельности детских и молодёжных общественных объединений</t>
  </si>
  <si>
    <t>Проведение мероприятий,направленных на поддержку инновационных и общественнозначимых проектов(программ) детских и молодёжных общественных объединений</t>
  </si>
  <si>
    <t>Развитие системы культурно-досуговых молодёжных мероприятий</t>
  </si>
  <si>
    <t>Развитие творческого движения КВН</t>
  </si>
  <si>
    <t>Участие и проведение межрегиональных и областных молодёжных творческих мероприятий</t>
  </si>
  <si>
    <t>Содержание административно-хозяйственного отдела при Управлении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</si>
  <si>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 в части оплаты кредиторской задолженности прошлых лет</t>
  </si>
  <si>
    <t>Содействие в решении жилищных проблем молодых семей</t>
  </si>
  <si>
    <t>0190620000</t>
  </si>
  <si>
    <t>0110300000</t>
  </si>
  <si>
    <t>0110320000</t>
  </si>
  <si>
    <t>0110320010</t>
  </si>
  <si>
    <t>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</si>
  <si>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организация подвоза учащихся общеобразовательных учреждений к месту обучения и обратно</t>
  </si>
  <si>
    <t>Организация обеспечения горячим питанием учащихся начальных классов общеобразовательных школ</t>
  </si>
  <si>
    <t>расходы на обеспечение выполнения функций муниципальных казенных учреждений</t>
  </si>
  <si>
    <t>0210300000</t>
  </si>
  <si>
    <t>0210320000</t>
  </si>
  <si>
    <t>0210320020</t>
  </si>
  <si>
    <t>Содержание штата дежурных диспетчеров ЕДДС</t>
  </si>
  <si>
    <t>0210320820</t>
  </si>
  <si>
    <t>Содержание штата дежурных диспетчеров ЕДДС  в части оплаты кредиторской задолженности прошлых лет</t>
  </si>
  <si>
    <t>021032082Д</t>
  </si>
  <si>
    <t>0300000000</t>
  </si>
  <si>
    <t>0310000000</t>
  </si>
  <si>
    <t>0310100000</t>
  </si>
  <si>
    <t>0310120000</t>
  </si>
  <si>
    <t>0310120010</t>
  </si>
  <si>
    <t>031012001Б</t>
  </si>
  <si>
    <t>отдельные мероприятие в рамках муниципальной программы</t>
  </si>
  <si>
    <t>0310200000</t>
  </si>
  <si>
    <t>0310220000</t>
  </si>
  <si>
    <t>0310220010</t>
  </si>
  <si>
    <t>031022001Б</t>
  </si>
  <si>
    <t>9990023000</t>
  </si>
  <si>
    <t>1000000000</t>
  </si>
  <si>
    <t>1010000000</t>
  </si>
  <si>
    <t>1010100000</t>
  </si>
  <si>
    <t>1010120000</t>
  </si>
  <si>
    <t>1010120010</t>
  </si>
  <si>
    <t>1010120020</t>
  </si>
  <si>
    <t>1010200000</t>
  </si>
  <si>
    <t>1010220000</t>
  </si>
  <si>
    <t>1010220010</t>
  </si>
  <si>
    <t>1020000000</t>
  </si>
  <si>
    <t>1020100000</t>
  </si>
  <si>
    <t>1020120000</t>
  </si>
  <si>
    <t>1020120010</t>
  </si>
  <si>
    <t>1020120020</t>
  </si>
  <si>
    <t>0740000000</t>
  </si>
  <si>
    <t>0740100000</t>
  </si>
  <si>
    <t>0740120000</t>
  </si>
  <si>
    <t>0740120010</t>
  </si>
  <si>
    <t>0740120020</t>
  </si>
  <si>
    <t>074012002Б</t>
  </si>
  <si>
    <t>12201S0000</t>
  </si>
  <si>
    <t>Развитие  инфраструктуры туризма в Максатихинском районе Тверской области</t>
  </si>
  <si>
    <t>Издание полиграфических и рекламных материалов</t>
  </si>
  <si>
    <t>Организация рекламных туров, ознакомительных поездок турделегаций, прием делегаций</t>
  </si>
  <si>
    <t>Привлечение потока туристов в Максатихинский район Тверской области</t>
  </si>
  <si>
    <t xml:space="preserve">Организация деятельности по государственной регистрации актов гражданского состояния </t>
  </si>
  <si>
    <t>Содержание автомобильных дорог и сооружений на них</t>
  </si>
  <si>
    <t>Развитие автомобильного транспорта</t>
  </si>
  <si>
    <t>Создание условий для активного участия общественных организаций в жизни района</t>
  </si>
  <si>
    <t>погашение кредиторской задолженности прошлых лет МКУК "Максатихинская межпоселенческая библиотека"</t>
  </si>
  <si>
    <t>Обеспечение денежными выплатами Почетных граждан Максатихинского района</t>
  </si>
  <si>
    <t>Ежегодное представление денежных выплат Почетным гражданам Максатихинского района</t>
  </si>
  <si>
    <t>400</t>
  </si>
  <si>
    <t>Содействие в организации  и проведении мероприятий, направленных на чествование заслуг и боевых подвигов ветеранов Великой Отечественной войны</t>
  </si>
  <si>
    <t>Проведение праздничных мероприятий, посвященных Дню Победы в ВОВ</t>
  </si>
  <si>
    <t>Организация проведения торжественных мероприятий, посвященных международному дню пожилых людей с участием представителей сельских поселений и первичных ветеранских организаций</t>
  </si>
  <si>
    <t>Создание условий для воспитания подрастающего поколения в духе патриотизма и любви к Родине, пробуждение уважения и сочувствия к людям старшего поколения</t>
  </si>
  <si>
    <t>0720620000</t>
  </si>
  <si>
    <t>0720620020</t>
  </si>
  <si>
    <t>Приобретение туристического, спортивного и иного оборудования</t>
  </si>
  <si>
    <t>0240120010</t>
  </si>
  <si>
    <t>установка специальных запрещающих знаков в местах, запрещенных для купания</t>
  </si>
  <si>
    <t>024012001Б</t>
  </si>
  <si>
    <t>0240200000</t>
  </si>
  <si>
    <t>Предотвращение гибели людей на неокрепшем льду в период ледостава и перед весеннем паводком</t>
  </si>
  <si>
    <t>0240220000</t>
  </si>
  <si>
    <t>0240220010</t>
  </si>
  <si>
    <t>024022001Б</t>
  </si>
  <si>
    <t>установка заградительных и информационных щитов  в местах традиционного скопления рыбаков для зимней рыбалки, в соответствии с Постановлением Администрации Тверской области от 30.05.2006г. № 126-па</t>
  </si>
  <si>
    <t>Строительство (приобретение) жилья гражданами РФ, проживающими в сельской местности, в том числе молодыми специалистами и молодыми специалистами, проживающим и работающим на селе, либо изъявившим желание переехать в сельскую местность и работать там.</t>
  </si>
  <si>
    <t>Участие в реализации мероприятий по строительству (приобретение жилья) для граждан в рамках ФЦП "Устойчивое развитие сельских территорий на 2014-2017 годы и на плановый период до 2020 года"</t>
  </si>
  <si>
    <t>предоставление субсидии на иные цели бюджетным учреждениям</t>
  </si>
  <si>
    <t>Обеспечение жилыми помещениям детей-сирот, детей, оставшихся без попечения родителей</t>
  </si>
  <si>
    <t>Содействие развитию системы дошкольного образования в Максатихинском районе</t>
  </si>
  <si>
    <t>Оказание муниципальной услуги</t>
  </si>
  <si>
    <t>Предоставление субсидий на обеспечение жильём молодых семей за счёт средств бюджета Максатихинского района</t>
  </si>
  <si>
    <t>Развитие инфраструктуры поддержки малого и среднего предпринимательства</t>
  </si>
  <si>
    <t>Снижение напряженности на рынке труда путем самозанятости населения</t>
  </si>
  <si>
    <t>Обеспечение  эффективного управления муниципальным долгом Максатихинского района Тверской области</t>
  </si>
  <si>
    <t>Обслуживание  муниципального  долга Макскатихинского района Тверской области</t>
  </si>
  <si>
    <t>Обеспечение доступности дополнительного образования в муниципальных учреждениях</t>
  </si>
  <si>
    <t>Модернизация системы повышения квалификации работников образования</t>
  </si>
  <si>
    <t>Участие в мероприятиях, туристических слетах</t>
  </si>
  <si>
    <t>1010120030</t>
  </si>
  <si>
    <t>выявление бесхозяйного недвижимого имущества сцелью включения его в муниципальную собственность с последующим использованием</t>
  </si>
  <si>
    <t>1140120830</t>
  </si>
  <si>
    <t>114012083В</t>
  </si>
  <si>
    <t>0720600000</t>
  </si>
  <si>
    <t>Укрепление правовой, организационной и материально-технической базы молодежной политики</t>
  </si>
  <si>
    <t>Создание условий для укрепления здоровья и безопасности детей и подростков</t>
  </si>
  <si>
    <t>организация летнего отдыха, оздоровления детей и детской занятости за счет средств муниципального образования</t>
  </si>
  <si>
    <t>Организация  трудоустройства подростков</t>
  </si>
  <si>
    <t>Развитие  материально-технической базы физической культуры и спорта (содержание муниципального спортивного центра)</t>
  </si>
  <si>
    <t>Проведение районных культурно-массовых, спортивных мероприятий и предметных олимпиад</t>
  </si>
  <si>
    <t>организация и реализация проведения районных и областных культурно-массовых, спортивных мероприятий и предметных олимпиад</t>
  </si>
  <si>
    <t>Капитальные вложения в объекты  государственной (муниципальной) собственности</t>
  </si>
  <si>
    <t>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 напрвленную на развитие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</si>
  <si>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</si>
  <si>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Субсидии физическим лицам и юридическим лицам, не являющимся муниципальными учреждениями</t>
  </si>
  <si>
    <t>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</si>
  <si>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Обеспечение деятельности  муниципального казенного  учреждения «Служба обеспечения деятельности ЕДДС» в части содержания административных зданий</t>
  </si>
  <si>
    <t>9990000000</t>
  </si>
  <si>
    <t>9900000000</t>
  </si>
  <si>
    <t>9990020000</t>
  </si>
  <si>
    <t>расходы бюджета Максатихинского района</t>
  </si>
  <si>
    <t>0100000000</t>
  </si>
  <si>
    <t>0190000000</t>
  </si>
  <si>
    <t>0190100000</t>
  </si>
  <si>
    <t>0190120000</t>
  </si>
  <si>
    <t>0190200000</t>
  </si>
  <si>
    <t>0190220000</t>
  </si>
  <si>
    <t>0190300000</t>
  </si>
  <si>
    <t>0190400000</t>
  </si>
  <si>
    <t>расходы местного бюджета за счет средств целевых межбюджетных трансфертов из областного бюджета</t>
  </si>
  <si>
    <t>0107</t>
  </si>
  <si>
    <t>Обеспечение проведения выборов и референдумов</t>
  </si>
  <si>
    <t>9940000000</t>
  </si>
  <si>
    <t>отдельные мероприятия, не включенные в муниципальные программы</t>
  </si>
  <si>
    <t>9940020000</t>
  </si>
  <si>
    <t>9920000000</t>
  </si>
  <si>
    <t>9920020000</t>
  </si>
  <si>
    <t>0110000000</t>
  </si>
  <si>
    <t>0110400000</t>
  </si>
  <si>
    <t>0110420000</t>
  </si>
  <si>
    <t>отдельные мероприятия в рамках муниципальной программы</t>
  </si>
  <si>
    <t>0190500000</t>
  </si>
  <si>
    <t>1105</t>
  </si>
  <si>
    <t>Другие вопросы в области физической культуры и спорта</t>
  </si>
  <si>
    <t>Выделение средств из местного бюджета на выпуск газеты «Вести Максатихи»</t>
  </si>
  <si>
    <t>0190451200</t>
  </si>
  <si>
    <t>05201S0300</t>
  </si>
  <si>
    <t>12201S0230</t>
  </si>
  <si>
    <t>12201S0250</t>
  </si>
  <si>
    <t>12501S0000</t>
  </si>
  <si>
    <t>12501S024Д</t>
  </si>
  <si>
    <t>12501S0240</t>
  </si>
  <si>
    <t>01301S0320</t>
  </si>
  <si>
    <t xml:space="preserve">Реализация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</si>
  <si>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0190510000</t>
  </si>
  <si>
    <t>0190600000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</si>
  <si>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</si>
  <si>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0200000000</t>
  </si>
  <si>
    <t>0210000000</t>
  </si>
  <si>
    <t>0210100000</t>
  </si>
  <si>
    <t>0210120000</t>
  </si>
  <si>
    <t>0210120010</t>
  </si>
  <si>
    <t>0240000000</t>
  </si>
  <si>
    <t>0240100000</t>
  </si>
  <si>
    <t>0240120000</t>
  </si>
  <si>
    <t>0240120020</t>
  </si>
  <si>
    <t>0260000000</t>
  </si>
  <si>
    <t>0260300000</t>
  </si>
  <si>
    <t>0260320000</t>
  </si>
  <si>
    <t>0260320010</t>
  </si>
  <si>
    <t>0500000000</t>
  </si>
  <si>
    <t>0520000000</t>
  </si>
  <si>
    <t>0520100000</t>
  </si>
  <si>
    <t>05201S0000</t>
  </si>
  <si>
    <t>расходы местных бюджетов, в целях софинансирования которых из бюджетов субъектов Российской Федерации предоставляются местным бюджетам субсидии</t>
  </si>
  <si>
    <t>0520120000</t>
  </si>
  <si>
    <t>0520120020</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</si>
  <si>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t>
  </si>
  <si>
    <t>0510000000</t>
  </si>
  <si>
    <t>0510100000</t>
  </si>
  <si>
    <t>0510120000</t>
  </si>
  <si>
    <t>0510120040</t>
  </si>
  <si>
    <t>0510110000</t>
  </si>
  <si>
    <t>0110100000</t>
  </si>
  <si>
    <t>0110120000</t>
  </si>
  <si>
    <t>0110120040</t>
  </si>
  <si>
    <t>0110500000</t>
  </si>
  <si>
    <t>0110520000</t>
  </si>
  <si>
    <t>0110520010</t>
  </si>
  <si>
    <t>выплата пенсии муниципальным служащим Максатихинского района, имеющих право на доплату к государственной пенсии</t>
  </si>
  <si>
    <t>Обеспечение выплаты пенсии муниципальным служащим Максатихинского района имеющих право на доплату к государственной пенсии</t>
  </si>
  <si>
    <t>публичные и публичные нормативные обязательства</t>
  </si>
  <si>
    <t>0400000000</t>
  </si>
  <si>
    <t>0420000000</t>
  </si>
  <si>
    <t>0420100000</t>
  </si>
  <si>
    <t>0420120000</t>
  </si>
  <si>
    <t>0420120010</t>
  </si>
  <si>
    <t>предоставление социальных выплат за счет средств бюджета на строительство (приобретение) жилья в сельской местности</t>
  </si>
  <si>
    <t>0700000000</t>
  </si>
  <si>
    <t>0730000000</t>
  </si>
  <si>
    <t>0730100000</t>
  </si>
  <si>
    <t>07301L0000</t>
  </si>
  <si>
    <t>расходы местных бюджетов, в целях софинансирования которых из областного бюджета  предоставляются за счет  субсидий из федерального бюджета межбюджетные трансферты</t>
  </si>
  <si>
    <t>0820000000</t>
  </si>
  <si>
    <t>0820100000</t>
  </si>
  <si>
    <t>0820120000</t>
  </si>
  <si>
    <t>0820120010</t>
  </si>
  <si>
    <t>082012001Ж</t>
  </si>
  <si>
    <t>0850000000</t>
  </si>
  <si>
    <t>0850100000</t>
  </si>
  <si>
    <t>0850120000</t>
  </si>
  <si>
    <t>0850120010</t>
  </si>
  <si>
    <t>0850200000</t>
  </si>
  <si>
    <t>0850220010</t>
  </si>
  <si>
    <t>0850220000</t>
  </si>
  <si>
    <t>084000000</t>
  </si>
  <si>
    <t>084010000</t>
  </si>
  <si>
    <t>084012000</t>
  </si>
  <si>
    <t>084012010</t>
  </si>
  <si>
    <t>08401201Э</t>
  </si>
  <si>
    <t>0800000000</t>
  </si>
  <si>
    <t>0830000000</t>
  </si>
  <si>
    <t>0830100000</t>
  </si>
  <si>
    <t>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</si>
  <si>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0130000000</t>
  </si>
  <si>
    <t>0130100000</t>
  </si>
  <si>
    <t>01301S0000</t>
  </si>
  <si>
    <t>Предоставление субсидий  бюджетным, автономным учреждениям и иным некоммерческим организациям</t>
  </si>
  <si>
    <t xml:space="preserve">Обслуживание государственного (муниципального) долга </t>
  </si>
  <si>
    <t>Участие педагогов в профессиональных конкурсах муниципального, регионального и федерального уровня</t>
  </si>
  <si>
    <t>погашение кредиторской задолженности прошлых лет МКУК "Максатихинский межпоселенческий центр культуры и досуга"</t>
  </si>
  <si>
    <t>Организация  и обеспечение  функционирования  спортивного центра</t>
  </si>
  <si>
    <t>Финансирование  деятельности и содержание здания спортивного центра</t>
  </si>
  <si>
    <t>Обеспечение деятельности аппарата Управления образования</t>
  </si>
  <si>
    <t>Массовая физкультурно- оздоровительная и спортивная работа</t>
  </si>
  <si>
    <t>Комитет по управлению имуществом и земельным отношениям администрации Максатихинского района.</t>
  </si>
  <si>
    <t>Развитие массового спорта и физкультурно-оздоровительного движения среди возрастных групп и  категорий населения, включая лиц  с ограниченными физическими возможностями и инвалидов</t>
  </si>
  <si>
    <t>Проведение семинаров, тренингов для вовлечения безработных граждан, в т.ч. жителей сельских поселений в предпринимательскую деятельность</t>
  </si>
  <si>
    <t>Обеспечение уплаты взносов в Ассоциацию муниципальных образований</t>
  </si>
  <si>
    <t>Сохранение и развитие культурно-досуговой деятельности в Максатихинском районе"</t>
  </si>
  <si>
    <t>Сохранение и развитие культурного потенциала</t>
  </si>
  <si>
    <t>0190700000</t>
  </si>
  <si>
    <t>Содержание Главы Максатихинского района Тверской области</t>
  </si>
  <si>
    <t>0190720010</t>
  </si>
  <si>
    <t>расходы на обеспечение деятельности Главы Максатихинского района</t>
  </si>
  <si>
    <t>оказание муниципальной услуги для занятия творческой деятельностью на непрофесиональной основе в районном доме культуры</t>
  </si>
  <si>
    <t>оказание муниципальной услуги для занятия творческой деятельностью на непрофесиональной основе в сельских учреждениях культуры</t>
  </si>
  <si>
    <t>оказание муниципальной услуги библиотечного обслуживания населения</t>
  </si>
  <si>
    <t>Развитие кадрового потенциала органов местного самоуправления Максатихинского района</t>
  </si>
  <si>
    <t>Профессиональная переподготовка и повышение квалификации муниципальных служащих</t>
  </si>
  <si>
    <t>оказание муниципальной услуги музейного обслуживания населения</t>
  </si>
  <si>
    <t>оказание муниципальной услуги предоставления дополнительного образования детей в области культуры</t>
  </si>
  <si>
    <t>Обеспечение деятельности главного администратора муниципальной программы Управления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</si>
  <si>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t>
  </si>
  <si>
    <t>Взаимодействие органов местного самоуправления Максатихинского района с общественными и религиозными организациями, осуществляющими свою деятельность в Максатихинском  районе</t>
  </si>
  <si>
    <t>Предоставление субсидий бюджетным, автономным учреждениям и иным некоммерческим организациям</t>
  </si>
  <si>
    <t>Расходы на обеспечение деятельности контрольно-счетной палаты муниципального образования</t>
  </si>
  <si>
    <t>Создание условий для эффективного функционирования системы исполнительных органов местного самоуправления Максатихинского района</t>
  </si>
  <si>
    <t>Сохранение и развитие библиотечного дела</t>
  </si>
  <si>
    <t>Сохранение и развитие музейного дела</t>
  </si>
  <si>
    <t>Развитие художественного образования в сфере "Культура"</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</si>
  <si>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</si>
  <si>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Управление и распоряжение имуществом</t>
  </si>
  <si>
    <t>МП "Экономическое развитие Максатихинского района на 2015-2019 годы"</t>
  </si>
  <si>
    <t>Обеспечение эпизодического и ветеринарно-санитарного благополучия на территории Максатихинского района</t>
  </si>
  <si>
    <t>Обеспечение краткосрочной и долгосрочной сбалансированности и стабильности бюджета Максатихинского района Тверской области</t>
  </si>
  <si>
    <t>Содействие в обеспечении жильем молодых семей</t>
  </si>
  <si>
    <t>Патриотическое и гражданское воспитание молодых граждан</t>
  </si>
  <si>
    <t>расходы на  проведения выборов в депутаты представительных органов местного самоуправления</t>
  </si>
  <si>
    <t>9940020010</t>
  </si>
  <si>
    <t xml:space="preserve">Транспортное обслуживание населения Максатихинского района Тверской области </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</si>
  <si>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</si>
  <si>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Развитие и сохранность автомобильных дорог общего пользования регионального и межмуниципального, местного значения Максатихинского района</t>
  </si>
  <si>
    <t>Проведение оценочных работ на объекты, составляющие казну муниципального образования «Максатихинский район» Тверской области</t>
  </si>
  <si>
    <t>Выполнение работ по содержанию дорог регионального и межмуниципального, местного значения (зимнее и летнее содержание)</t>
  </si>
  <si>
    <t>Организация праздничных мероприятий, посвященных празднованию Дня Победы и международному дню пожилых людей.</t>
  </si>
  <si>
    <t>Предоставление денежных выплат Почётным гражданам Максатихинского района</t>
  </si>
  <si>
    <t>Снижение рисков и смягчение последствий чрезвычайных ситуаций на территории Максатихинского района</t>
  </si>
  <si>
    <t>Обеспечение безопасности людей на водных объектах Максатихинского района</t>
  </si>
  <si>
    <t>Совершенствование мобилизационной подготовки МО "Максатихинский район", повышение эффективности технической защиты информации и защиты государственной тайны</t>
  </si>
  <si>
    <t>0105</t>
  </si>
  <si>
    <t>Судебная система</t>
  </si>
  <si>
    <t>Расходы на содержание Финансового управления администрации Максатихинского района</t>
  </si>
  <si>
    <t>ППП</t>
  </si>
  <si>
    <t>РП</t>
  </si>
  <si>
    <t>КЦСР</t>
  </si>
  <si>
    <t>КВР</t>
  </si>
  <si>
    <t>Наименование</t>
  </si>
  <si>
    <t>0102</t>
  </si>
  <si>
    <t>501</t>
  </si>
  <si>
    <t>0100</t>
  </si>
  <si>
    <t>0104</t>
  </si>
  <si>
    <t>0300</t>
  </si>
  <si>
    <t>0309</t>
  </si>
  <si>
    <t>0400</t>
  </si>
  <si>
    <t>0405</t>
  </si>
  <si>
    <t>0408</t>
  </si>
  <si>
    <t>Общегосударственные вопросы</t>
  </si>
  <si>
    <t>Резервные фонды</t>
  </si>
  <si>
    <t>Другие общегосударственные вопросы</t>
  </si>
  <si>
    <t>Национальная безопасность и правоохранительная деятельность</t>
  </si>
  <si>
    <t>0190620010</t>
  </si>
  <si>
    <t>расходы на содержание Управления по территориальному развитию администрации Максатихинского района</t>
  </si>
  <si>
    <t>Обеспечение деятельности администратора муниципальной программы Управления по территориальному развитию администрации Максатихинского района</t>
  </si>
  <si>
    <t>0110420010</t>
  </si>
  <si>
    <t>0703</t>
  </si>
  <si>
    <t>Дополнительное образование детей</t>
  </si>
  <si>
    <t>0510140940</t>
  </si>
  <si>
    <t>1110140910</t>
  </si>
  <si>
    <t>1110140920</t>
  </si>
  <si>
    <t>1120140910</t>
  </si>
  <si>
    <t>1390940910</t>
  </si>
  <si>
    <t>Закупка товаров, работ и услуг для  обеспечения государственных (муниципальных) нужд</t>
  </si>
  <si>
    <t>0740220030</t>
  </si>
  <si>
    <t>1210120030</t>
  </si>
  <si>
    <t>1210120830</t>
  </si>
  <si>
    <t>1240210000</t>
  </si>
  <si>
    <t>1010220020</t>
  </si>
  <si>
    <t xml:space="preserve">Оплата взносов на капитальный ремонт за помещения в МКД, находящиеся в собственности муниципального образования "Максатихинский район" </t>
  </si>
  <si>
    <t>Страхование объектов муниципальной собственности</t>
  </si>
  <si>
    <t>0500</t>
  </si>
  <si>
    <t>Жилищно-коммунальное хозяйство</t>
  </si>
  <si>
    <t>0502</t>
  </si>
  <si>
    <t>Коммунальное хозяйство</t>
  </si>
  <si>
    <t>1320000000</t>
  </si>
  <si>
    <t xml:space="preserve">Эффективная система межбюджетных отношений в Максатихинском районе </t>
  </si>
  <si>
    <t>1320100000</t>
  </si>
  <si>
    <t>Создание условий для обеспечения финансовой устойчивой бюджета Максатихинского района</t>
  </si>
  <si>
    <t>1320120000</t>
  </si>
  <si>
    <t>Предоставление иных межбюджетных трансфертов бюджетам сельских поселений</t>
  </si>
  <si>
    <t>Межбюджетные трансферты</t>
  </si>
  <si>
    <t>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лечению,отлову и содержанию безнадзорных животных, защите населения от болезней, общих для человека и животных</t>
  </si>
  <si>
    <t>1010220030</t>
  </si>
  <si>
    <t>МП "Обеспечение безопасности населения Максатихинского района на 2018-2023годы"</t>
  </si>
  <si>
    <t>МП "Развитие сферы транспорта и дорожного хозяйства Максатихинского района на 2018-2023 годы"</t>
  </si>
  <si>
    <t>0830110820</t>
  </si>
  <si>
    <t>средства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</si>
  <si>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0830110000</t>
  </si>
  <si>
    <t>Обеспечение сохранности и соблюдение требований безопасности при эксплуатации муниципального имущества</t>
  </si>
  <si>
    <t>1010220060</t>
  </si>
  <si>
    <t>12201S0440</t>
  </si>
  <si>
    <t xml:space="preserve">проведение мероприятий, направленных на укрепление материально-технической базы муниципальных общеобразовательных организаций в рамках софинансирования расходов с областным бюджетом </t>
  </si>
  <si>
    <t>1210120050</t>
  </si>
  <si>
    <t>2100000000</t>
  </si>
  <si>
    <t>МП "Жилищно-коммунальное хозяйство и энергетика Максатихинского района Тверской области на 2017-2021 годы"</t>
  </si>
  <si>
    <t>2110000000</t>
  </si>
  <si>
    <t>Повышение надежности и эффективности функционирования объектов коммунального хозяйства Максатихинского района Тверской области</t>
  </si>
  <si>
    <t>2110200000</t>
  </si>
  <si>
    <t>Обеспечение надежности функционирования объектов коммунальной инфраструктуры</t>
  </si>
  <si>
    <t>2110220000</t>
  </si>
  <si>
    <t>2110220010</t>
  </si>
  <si>
    <t>разработка проектно-сметной документации и проведение государственной экспертизы на капитальный ремонт объектов теплоснабжения</t>
  </si>
  <si>
    <t>11401S0690</t>
  </si>
  <si>
    <t>11401S0000</t>
  </si>
  <si>
    <t>Средства для обеспечения софинансирования расходов на повышение заработной платы педагогическим работникам муниципальных организаций дополнительного образования</t>
  </si>
  <si>
    <t>1140110000</t>
  </si>
  <si>
    <t>1140110690</t>
  </si>
  <si>
    <t>Средства из областного бюджета Тверской области на повышение заработной платы педагогическим работникам муниципальных организаций дополнительного образования</t>
  </si>
  <si>
    <t>11101S0000</t>
  </si>
  <si>
    <t>11101S0680</t>
  </si>
  <si>
    <t>Средства для обеспечения софинансирования расходов на повышение заработной платы  работникам муниципальных учреждений культуры</t>
  </si>
  <si>
    <t>1110110000</t>
  </si>
  <si>
    <t>1110110680</t>
  </si>
  <si>
    <t xml:space="preserve">Средства областного бюджета на повышение заработной платы работникам муниципальных учреждений культуры Тверской области </t>
  </si>
  <si>
    <t>11201S0000</t>
  </si>
  <si>
    <t>11201S0680</t>
  </si>
  <si>
    <t>1120110000</t>
  </si>
  <si>
    <t>1120110680</t>
  </si>
  <si>
    <t>Средства на организацию обеспечения учащихся начальных классов горячим питанием в муниципальных общеобразовательных организациях</t>
  </si>
  <si>
    <t xml:space="preserve">Средства на создание условий для предоставления транспортных услуг населению в части обеспечения подвоза учащихся, проживающих в сельской местности, к месту обучения и обратно </t>
  </si>
  <si>
    <t>Средства на укрепление материально-технической базы муниципальных общеобразовательных организаций</t>
  </si>
  <si>
    <t>12301S0000</t>
  </si>
  <si>
    <t>12301S0690</t>
  </si>
  <si>
    <t>1230110000</t>
  </si>
  <si>
    <t>1230110690</t>
  </si>
  <si>
    <t>средства на организацию отдыха детей в каникулярное время</t>
  </si>
  <si>
    <t>12302S0660</t>
  </si>
  <si>
    <t>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за счет средств местного бюджета</t>
  </si>
  <si>
    <t>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</si>
  <si>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12302S0000</t>
  </si>
  <si>
    <t>Разработка проектно-сметной документации объекта строительства ДОУ</t>
  </si>
  <si>
    <t>11101L0000</t>
  </si>
  <si>
    <t>11101L5194</t>
  </si>
  <si>
    <t>расходы на обеспечение поддержки лучшим работникам муниципальных учреждений культуры, находящимся на территории сельских поселений Тверской области, в рамках софинансирования с областным и федеральным бюджетами</t>
  </si>
  <si>
    <t>11201L5193</t>
  </si>
  <si>
    <t>расходы на обеспечение поддержки отрасли культуры в части оказания государственной поддержки муниципальных учреждений культуры, находящихся на территории сельских поселений Тверской области,  в рамках софинансирования с областным и федеральным бюджетами</t>
  </si>
  <si>
    <t>расходы на обеспечение развития и укрепления материально-технической базы муниципальных домов культуры в рамках софинансирования с областным и федеральным бюджетами</t>
  </si>
  <si>
    <t>11201L0000</t>
  </si>
  <si>
    <t>11201L5191</t>
  </si>
  <si>
    <t>расходы на обеспечение поддержки отрасли культуры в части комплектования книжных фондов муниципальных общедоступных библиотек Тверской области, в  рамках софинансирования с областным и федеральным бюджетами</t>
  </si>
  <si>
    <t>11201L5192</t>
  </si>
  <si>
    <t>расходы на обеспечение поддержки отрасли культуры в части проведения мероприятий по подключению муниципальных общедоступных библиотек Тверской области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и федеральным бюджетами</t>
  </si>
  <si>
    <t>Бюджетные инвестиции в объекты капитального строительства государственной (муниципальной) собственности</t>
  </si>
  <si>
    <t xml:space="preserve"> </t>
  </si>
  <si>
    <t>11101L5193</t>
  </si>
  <si>
    <t>0520110000</t>
  </si>
  <si>
    <t>0520110300</t>
  </si>
  <si>
    <t>Средства на организацию транспортного обслуживания населения на муниципальных маршрутах регулярных перевозок по регулируемым тарифам</t>
  </si>
  <si>
    <t>11101L4670</t>
  </si>
  <si>
    <t>0130110000</t>
  </si>
  <si>
    <t>0130110320</t>
  </si>
  <si>
    <t>Средства областного бюджета на поддержку редакций районных и городских газет</t>
  </si>
  <si>
    <t>07301R0000</t>
  </si>
  <si>
    <t>07301R4970</t>
  </si>
  <si>
    <t>Средства на обеспечение жильем молодых семей за счет федерального и областного бюджета</t>
  </si>
  <si>
    <t>07301L4970</t>
  </si>
  <si>
    <t>1210110200</t>
  </si>
  <si>
    <t>Средства на повышение оплаты труда работникам муниципальных учреждений, в связи с увеличением МРОТ</t>
  </si>
  <si>
    <t>1230110200</t>
  </si>
  <si>
    <t>0930210000</t>
  </si>
  <si>
    <t>0930210200</t>
  </si>
  <si>
    <t>0110310000</t>
  </si>
  <si>
    <t>0110310200</t>
  </si>
  <si>
    <t>01103S0000</t>
  </si>
  <si>
    <t>01103S0200</t>
  </si>
  <si>
    <t>Средства на обеспечение софинансирования расходов на  повышение оплаты труда работникам муниципальных учреждений, в связи с увеличением МРОТ</t>
  </si>
  <si>
    <t>09302S0000</t>
  </si>
  <si>
    <t>09302S0200</t>
  </si>
  <si>
    <t>12101S0000</t>
  </si>
  <si>
    <t>12101S0200</t>
  </si>
  <si>
    <t>12201S0200</t>
  </si>
  <si>
    <t>12301S0200</t>
  </si>
  <si>
    <t>12101L0000</t>
  </si>
  <si>
    <t>12101L1590</t>
  </si>
  <si>
    <t>Средства на создание дополнительных мест для детей от 2 месяцев до 3 лет</t>
  </si>
  <si>
    <t>0510200000</t>
  </si>
  <si>
    <t>Реконструкция, капитальный ремонт и ремонт автомобильных дорог регионального и межмуниципального, местного значения и сооружений на них</t>
  </si>
  <si>
    <t>0510202000</t>
  </si>
  <si>
    <t>0510202010</t>
  </si>
  <si>
    <t>Выполнение работ по разработке проектной документации</t>
  </si>
  <si>
    <t>21102S0000</t>
  </si>
  <si>
    <t>Выполнение работ по капитальному ремонту объектов теплоснабжения</t>
  </si>
  <si>
    <t>1020120030</t>
  </si>
  <si>
    <t>Проведение работ по созданию информационной системы</t>
  </si>
  <si>
    <t>21102S0700</t>
  </si>
  <si>
    <t>2110210000</t>
  </si>
  <si>
    <t>2110210700</t>
  </si>
  <si>
    <t>Средства на проведение капитального ремонта объектов теплоэнергетических комплексов муниципальных образований Тверской области</t>
  </si>
  <si>
    <t>0190610000</t>
  </si>
  <si>
    <t>0190610570</t>
  </si>
  <si>
    <t>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раздельного накоплению), сбору, транспортированию, обработке, утилизации, обезвреживанию, захоронению твердых коммунальных отходов</t>
  </si>
  <si>
    <t>1110110920</t>
  </si>
  <si>
    <t>Средства на реализацию мероприятий по обращению к депутатам Законодательного Собрания Тверской области</t>
  </si>
  <si>
    <t>1130110000</t>
  </si>
  <si>
    <t>1130110920</t>
  </si>
  <si>
    <t>0930210920</t>
  </si>
  <si>
    <t>1210110920</t>
  </si>
  <si>
    <t>1240210920</t>
  </si>
  <si>
    <t>0510204010</t>
  </si>
  <si>
    <t>Выполнение работ по разработке проектной документации за счет средств межбюджетных трансфертов, передаваемых из бюджетов поселений на исполнение полномочий</t>
  </si>
  <si>
    <t>0510204020</t>
  </si>
  <si>
    <t>Установка автопавильонов на автодорогах местного значения за счет средств межбюджетных трансфертов, передаваемых из бюджетов поселений на исполнение полномочий</t>
  </si>
  <si>
    <t>1210120060</t>
  </si>
  <si>
    <t>Подготовка земельного участка для строительства детского сада в п. Ривицкий</t>
  </si>
  <si>
    <t>0503</t>
  </si>
  <si>
    <t>Благоустройство</t>
  </si>
  <si>
    <t>2120000000</t>
  </si>
  <si>
    <t>Строительство нового межпоселенческого кладбища</t>
  </si>
  <si>
    <t>2120120000</t>
  </si>
  <si>
    <t>2120120010</t>
  </si>
  <si>
    <t>2120100000</t>
  </si>
  <si>
    <t>Проведение необходимых работ для начала строительства кладбища</t>
  </si>
  <si>
    <t>Проведение изысканий для подбора земельного участка под новое кладбище</t>
  </si>
  <si>
    <t>Разработка проектно-сметной документации для строительства водозаборного узла (ВЗУ), обеспечивающего водоснабжение детского сада в п. Ривицкий</t>
  </si>
  <si>
    <t>1210120070</t>
  </si>
  <si>
    <t>1190710000</t>
  </si>
  <si>
    <t>1190710200</t>
  </si>
  <si>
    <t>1290810000</t>
  </si>
  <si>
    <t>1290810200</t>
  </si>
  <si>
    <t>11907S0000</t>
  </si>
  <si>
    <t>11907S0200</t>
  </si>
  <si>
    <t>12908S0000</t>
  </si>
  <si>
    <t>12908S0200</t>
  </si>
  <si>
    <t>Приложение № 2</t>
  </si>
  <si>
    <t>к решению Собрания депутатов</t>
  </si>
  <si>
    <t>"Об утверждении отчета об исполнении бюджета</t>
  </si>
  <si>
    <t>по ведомственной структуре расходов бюджета</t>
  </si>
  <si>
    <t>тыс.руб</t>
  </si>
  <si>
    <t>Утверждено решением о бюджете</t>
  </si>
  <si>
    <t>Исполнено</t>
  </si>
  <si>
    <t>Приложение № 3</t>
  </si>
  <si>
    <t>Максатихинского района от  №</t>
  </si>
  <si>
    <t>Максатихинского района за 2018 год"</t>
  </si>
  <si>
    <t>Отчет об исполнении бюджета Максатихинского района за 2018 год</t>
  </si>
  <si>
    <t>по разделам и подразделам расходов бюджета</t>
  </si>
  <si>
    <t>Максатихинского района от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</si>
</sst>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0"/>
    <numFmt numFmtId="181" formatCode="0.0000"/>
    <numFmt numFmtId="182" formatCode="#,##0.000"/>
    <numFmt numFmtId="183" formatCode="#,##0.0000"/>
  </numFmts>
  <fonts count="53">
    <font>
      <sz val="10"/>
      <name val="Arial Cyr"/>
      <family val="0"/>
    </font>
    <font>
      <sz val="8"/>
      <name val="Arial Cyr"/>
      <family val="0"/>
    </font>
    <font>
      <b/>
      <sz val="10"/>
      <name val="Arial Cyr"/>
      <family val="0"/>
    </font>
    <font>
      <b/>
      <sz val="8"/>
      <name val="Arial Cyr"/>
      <family val="0"/>
    </font>
    <font>
      <u val="single"/>
      <sz val="10"/>
      <color indexed="12"/>
      <name val="Arial Cyr"/>
      <family val="0"/>
    </font>
    <font>
      <u val="single"/>
      <sz val="10"/>
      <color indexed="36"/>
      <name val="Arial Cyr"/>
      <family val="0"/>
    </font>
    <font>
      <sz val="8"/>
      <name val="Arial"/>
      <family val="2"/>
    </font>
    <font>
      <i/>
      <sz val="8"/>
      <name val="Arial Cyr"/>
      <family val="0"/>
    </font>
    <font>
      <i/>
      <sz val="8"/>
      <name val="Arial"/>
      <family val="2"/>
    </font>
    <font>
      <sz val="8"/>
      <color indexed="8"/>
      <name val="Arial"/>
      <family val="2"/>
    </font>
    <font>
      <sz val="10"/>
      <name val="Times New Roman"/>
      <family val="1"/>
    </font>
    <font>
      <b/>
      <sz val="10"/>
      <name val="Times New Roman"/>
      <family val="1"/>
    </font>
    <font>
      <b/>
      <sz val="12"/>
      <name val="Times New Roman"/>
      <family val="1"/>
    </font>
    <font>
      <b/>
      <sz val="8"/>
      <name val="Arial"/>
      <family val="2"/>
    </font>
    <font>
      <sz val="8"/>
      <name val="Times New Roman"/>
      <family val="1"/>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lignment horizontal="center" vertical="center" wrapText="1"/>
      <protection/>
    </xf>
    <xf numFmtId="1" fontId="36" fillId="0" borderId="1">
      <alignment horizontal="center" vertical="top" shrinkToFit="1"/>
      <protection/>
    </xf>
    <xf numFmtId="0" fontId="36" fillId="0" borderId="1">
      <alignment horizontal="center" vertical="center" wrapText="1"/>
      <protection/>
    </xf>
    <xf numFmtId="0" fontId="36" fillId="0" borderId="1">
      <alignment horizontal="center" vertical="center" wrapText="1"/>
      <protection/>
    </xf>
    <xf numFmtId="0" fontId="37" fillId="0" borderId="1">
      <alignment horizontal="left"/>
      <protection/>
    </xf>
    <xf numFmtId="4" fontId="37" fillId="20" borderId="1">
      <alignment horizontal="right" vertical="top" shrinkToFit="1"/>
      <protection/>
    </xf>
    <xf numFmtId="0" fontId="36" fillId="0" borderId="1">
      <alignment horizontal="center" vertical="center" wrapText="1"/>
      <protection/>
    </xf>
    <xf numFmtId="0" fontId="37" fillId="0" borderId="1">
      <alignment vertical="top" wrapText="1"/>
      <protection/>
    </xf>
    <xf numFmtId="4" fontId="37" fillId="21" borderId="1">
      <alignment horizontal="right" vertical="top" shrinkToFit="1"/>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2" applyNumberFormat="0" applyAlignment="0" applyProtection="0"/>
    <xf numFmtId="0" fontId="39" fillId="29" borderId="3" applyNumberFormat="0" applyAlignment="0" applyProtection="0"/>
    <xf numFmtId="0" fontId="40" fillId="29"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0" borderId="8"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5" fillId="0" borderId="0" applyNumberFormat="0" applyFill="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20"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124">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wrapText="1"/>
    </xf>
    <xf numFmtId="0" fontId="2" fillId="0" borderId="0" xfId="0" applyFont="1" applyAlignment="1">
      <alignment/>
    </xf>
    <xf numFmtId="0" fontId="1" fillId="0" borderId="11" xfId="0" applyFont="1" applyFill="1" applyBorder="1" applyAlignment="1">
      <alignment horizontal="right"/>
    </xf>
    <xf numFmtId="0" fontId="0" fillId="0" borderId="0" xfId="0" applyFont="1" applyAlignment="1">
      <alignment/>
    </xf>
    <xf numFmtId="0" fontId="0" fillId="0" borderId="0" xfId="0" applyFill="1" applyAlignment="1">
      <alignment/>
    </xf>
    <xf numFmtId="49" fontId="1" fillId="0" borderId="11" xfId="0" applyNumberFormat="1" applyFont="1" applyFill="1" applyBorder="1" applyAlignment="1">
      <alignment horizontal="right"/>
    </xf>
    <xf numFmtId="0" fontId="3" fillId="0" borderId="11" xfId="0" applyFont="1" applyFill="1" applyBorder="1" applyAlignment="1">
      <alignment horizontal="right"/>
    </xf>
    <xf numFmtId="0" fontId="0" fillId="0" borderId="0" xfId="0" applyFill="1" applyAlignment="1">
      <alignment horizontal="right" wrapText="1"/>
    </xf>
    <xf numFmtId="49" fontId="3" fillId="0" borderId="11" xfId="0" applyNumberFormat="1" applyFont="1" applyFill="1" applyBorder="1" applyAlignment="1">
      <alignment horizontal="right"/>
    </xf>
    <xf numFmtId="49" fontId="1" fillId="0" borderId="12" xfId="0" applyNumberFormat="1" applyFont="1" applyFill="1" applyBorder="1" applyAlignment="1">
      <alignment horizontal="right"/>
    </xf>
    <xf numFmtId="49" fontId="1" fillId="0" borderId="11" xfId="0" applyNumberFormat="1" applyFont="1" applyFill="1" applyBorder="1" applyAlignment="1">
      <alignment horizontal="right" wrapText="1"/>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right"/>
    </xf>
    <xf numFmtId="49" fontId="7" fillId="0" borderId="11" xfId="0" applyNumberFormat="1" applyFont="1" applyFill="1" applyBorder="1" applyAlignment="1">
      <alignment horizontal="right" wrapText="1"/>
    </xf>
    <xf numFmtId="0" fontId="3" fillId="0" borderId="13" xfId="0" applyFont="1" applyFill="1" applyBorder="1" applyAlignment="1">
      <alignment horizontal="justify" wrapText="1"/>
    </xf>
    <xf numFmtId="0" fontId="1" fillId="0" borderId="14" xfId="0" applyFont="1" applyFill="1" applyBorder="1" applyAlignment="1">
      <alignment horizontal="justify" wrapText="1"/>
    </xf>
    <xf numFmtId="0" fontId="1" fillId="0" borderId="13" xfId="0" applyFont="1" applyFill="1" applyBorder="1" applyAlignment="1">
      <alignment horizontal="justify" wrapText="1"/>
    </xf>
    <xf numFmtId="0" fontId="3" fillId="0" borderId="14" xfId="0" applyFont="1" applyFill="1" applyBorder="1" applyAlignment="1">
      <alignment horizontal="justify" wrapText="1"/>
    </xf>
    <xf numFmtId="0" fontId="6" fillId="0" borderId="13" xfId="0" applyFont="1" applyFill="1" applyBorder="1" applyAlignment="1">
      <alignment horizontal="justify" wrapText="1"/>
    </xf>
    <xf numFmtId="169" fontId="6" fillId="0" borderId="11" xfId="70" applyFont="1" applyFill="1" applyBorder="1" applyAlignment="1">
      <alignment horizontal="right" wrapText="1"/>
    </xf>
    <xf numFmtId="169" fontId="6" fillId="0" borderId="11" xfId="70" applyFont="1" applyFill="1" applyBorder="1" applyAlignment="1">
      <alignment horizont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7" fillId="0" borderId="14" xfId="0" applyFont="1" applyFill="1" applyBorder="1" applyAlignment="1">
      <alignment horizontal="justify" wrapText="1"/>
    </xf>
    <xf numFmtId="0" fontId="7" fillId="0" borderId="13" xfId="0" applyFont="1" applyFill="1" applyBorder="1" applyAlignment="1">
      <alignment horizontal="justify" wrapText="1"/>
    </xf>
    <xf numFmtId="0" fontId="6" fillId="0" borderId="11" xfId="0" applyFont="1" applyFill="1" applyBorder="1" applyAlignment="1">
      <alignment horizontal="justify" wrapText="1"/>
    </xf>
    <xf numFmtId="0" fontId="8" fillId="0" borderId="13" xfId="0" applyFont="1" applyFill="1" applyBorder="1" applyAlignment="1">
      <alignment horizontal="justify" wrapText="1"/>
    </xf>
    <xf numFmtId="0" fontId="6" fillId="0" borderId="13" xfId="0" applyFont="1" applyFill="1" applyBorder="1" applyAlignment="1">
      <alignment horizontal="justify" wrapText="1"/>
    </xf>
    <xf numFmtId="0" fontId="8" fillId="0" borderId="13" xfId="0" applyFont="1" applyFill="1" applyBorder="1" applyAlignment="1">
      <alignment horizontal="justify" wrapText="1"/>
    </xf>
    <xf numFmtId="169" fontId="6" fillId="0" borderId="11" xfId="0" applyNumberFormat="1" applyFont="1" applyFill="1" applyBorder="1" applyAlignment="1">
      <alignment horizontal="right" wrapText="1"/>
    </xf>
    <xf numFmtId="2" fontId="0" fillId="0" borderId="0" xfId="0" applyNumberFormat="1" applyFont="1" applyFill="1" applyAlignment="1">
      <alignment wrapText="1"/>
    </xf>
    <xf numFmtId="2" fontId="0" fillId="0" borderId="0" xfId="0" applyNumberFormat="1" applyFill="1" applyAlignment="1">
      <alignment wrapText="1"/>
    </xf>
    <xf numFmtId="0" fontId="2" fillId="0" borderId="15" xfId="0" applyFont="1" applyFill="1" applyBorder="1" applyAlignment="1">
      <alignment/>
    </xf>
    <xf numFmtId="0" fontId="3" fillId="0" borderId="16" xfId="0" applyFont="1" applyFill="1" applyBorder="1" applyAlignment="1">
      <alignment wrapText="1"/>
    </xf>
    <xf numFmtId="49" fontId="3" fillId="0" borderId="12" xfId="0" applyNumberFormat="1" applyFont="1" applyFill="1" applyBorder="1" applyAlignment="1">
      <alignment horizontal="right"/>
    </xf>
    <xf numFmtId="49" fontId="3" fillId="0" borderId="12" xfId="0" applyNumberFormat="1" applyFont="1" applyFill="1" applyBorder="1" applyAlignment="1">
      <alignment/>
    </xf>
    <xf numFmtId="49" fontId="1" fillId="0" borderId="12" xfId="0" applyNumberFormat="1" applyFont="1" applyFill="1" applyBorder="1" applyAlignment="1">
      <alignment/>
    </xf>
    <xf numFmtId="49" fontId="7" fillId="0" borderId="11" xfId="0" applyNumberFormat="1" applyFont="1" applyFill="1" applyBorder="1" applyAlignment="1">
      <alignment horizontal="right"/>
    </xf>
    <xf numFmtId="0" fontId="3" fillId="0" borderId="13" xfId="0" applyFont="1" applyFill="1" applyBorder="1" applyAlignment="1">
      <alignment horizontal="center" wrapText="1"/>
    </xf>
    <xf numFmtId="49" fontId="3" fillId="0" borderId="12" xfId="0" applyNumberFormat="1" applyFont="1" applyFill="1" applyBorder="1" applyAlignment="1">
      <alignment horizontal="center"/>
    </xf>
    <xf numFmtId="0" fontId="3" fillId="0" borderId="13" xfId="0" applyFont="1" applyFill="1" applyBorder="1" applyAlignment="1">
      <alignment wrapText="1"/>
    </xf>
    <xf numFmtId="0" fontId="1" fillId="0" borderId="0" xfId="0" applyFont="1" applyFill="1" applyAlignment="1">
      <alignment horizontal="right" wrapText="1"/>
    </xf>
    <xf numFmtId="2" fontId="3" fillId="0" borderId="15" xfId="0" applyNumberFormat="1" applyFont="1" applyFill="1" applyBorder="1" applyAlignment="1">
      <alignment/>
    </xf>
    <xf numFmtId="0" fontId="9" fillId="0" borderId="11" xfId="0" applyFont="1" applyFill="1" applyBorder="1" applyAlignment="1">
      <alignment wrapText="1"/>
    </xf>
    <xf numFmtId="0" fontId="0" fillId="0" borderId="0" xfId="0" applyFont="1" applyAlignment="1">
      <alignment/>
    </xf>
    <xf numFmtId="0" fontId="1" fillId="0" borderId="11" xfId="0" applyFont="1" applyBorder="1" applyAlignment="1">
      <alignment/>
    </xf>
    <xf numFmtId="0" fontId="10" fillId="0" borderId="15" xfId="0" applyFont="1" applyFill="1" applyBorder="1" applyAlignment="1">
      <alignment horizontal="right"/>
    </xf>
    <xf numFmtId="0" fontId="11" fillId="0" borderId="16" xfId="0" applyFont="1" applyFill="1" applyBorder="1" applyAlignment="1">
      <alignment horizontal="center"/>
    </xf>
    <xf numFmtId="2" fontId="11" fillId="0" borderId="11" xfId="0" applyNumberFormat="1" applyFont="1" applyFill="1" applyBorder="1" applyAlignment="1">
      <alignment horizontal="right" wrapText="1"/>
    </xf>
    <xf numFmtId="49" fontId="11" fillId="0" borderId="11" xfId="0" applyNumberFormat="1" applyFont="1" applyFill="1" applyBorder="1" applyAlignment="1">
      <alignment horizontal="right"/>
    </xf>
    <xf numFmtId="0" fontId="11" fillId="0" borderId="13" xfId="0" applyFont="1" applyFill="1" applyBorder="1" applyAlignment="1">
      <alignment/>
    </xf>
    <xf numFmtId="49" fontId="10" fillId="0" borderId="12" xfId="0" applyNumberFormat="1" applyFont="1" applyFill="1" applyBorder="1" applyAlignment="1">
      <alignment horizontal="right"/>
    </xf>
    <xf numFmtId="0" fontId="10" fillId="0" borderId="14" xfId="0" applyFont="1" applyFill="1" applyBorder="1" applyAlignment="1">
      <alignment wrapText="1"/>
    </xf>
    <xf numFmtId="2" fontId="10" fillId="0" borderId="11" xfId="0" applyNumberFormat="1" applyFont="1" applyFill="1" applyBorder="1" applyAlignment="1">
      <alignment horizontal="right" wrapText="1"/>
    </xf>
    <xf numFmtId="2" fontId="10" fillId="0" borderId="11" xfId="0" applyNumberFormat="1" applyFont="1" applyFill="1" applyBorder="1" applyAlignment="1">
      <alignment wrapText="1"/>
    </xf>
    <xf numFmtId="0" fontId="10" fillId="0" borderId="13" xfId="0" applyFont="1" applyFill="1" applyBorder="1" applyAlignment="1">
      <alignment wrapText="1"/>
    </xf>
    <xf numFmtId="49" fontId="10" fillId="0" borderId="11" xfId="0" applyNumberFormat="1" applyFont="1" applyFill="1" applyBorder="1" applyAlignment="1">
      <alignment horizontal="right"/>
    </xf>
    <xf numFmtId="0" fontId="10" fillId="0" borderId="13" xfId="0" applyFont="1" applyFill="1" applyBorder="1" applyAlignment="1">
      <alignment/>
    </xf>
    <xf numFmtId="0" fontId="10" fillId="0" borderId="14" xfId="0" applyFont="1" applyFill="1" applyBorder="1" applyAlignment="1">
      <alignment/>
    </xf>
    <xf numFmtId="179" fontId="11" fillId="0" borderId="11" xfId="0" applyNumberFormat="1" applyFont="1" applyFill="1" applyBorder="1" applyAlignment="1">
      <alignment horizontal="right" wrapText="1"/>
    </xf>
    <xf numFmtId="179" fontId="10" fillId="0" borderId="11" xfId="0" applyNumberFormat="1" applyFont="1" applyFill="1" applyBorder="1" applyAlignment="1">
      <alignment horizontal="right" wrapText="1"/>
    </xf>
    <xf numFmtId="0" fontId="11" fillId="0" borderId="11" xfId="0" applyFont="1" applyFill="1" applyBorder="1" applyAlignment="1">
      <alignment horizontal="right" wrapText="1"/>
    </xf>
    <xf numFmtId="0" fontId="11" fillId="0" borderId="13" xfId="0" applyFont="1" applyFill="1" applyBorder="1" applyAlignment="1">
      <alignment wrapText="1"/>
    </xf>
    <xf numFmtId="0" fontId="2" fillId="0" borderId="0" xfId="0" applyFont="1" applyFill="1" applyAlignment="1">
      <alignment/>
    </xf>
    <xf numFmtId="0" fontId="1" fillId="0" borderId="11" xfId="0" applyFont="1" applyFill="1" applyBorder="1" applyAlignment="1">
      <alignment horizontal="center"/>
    </xf>
    <xf numFmtId="0" fontId="2" fillId="0" borderId="15" xfId="0" applyFont="1" applyFill="1" applyBorder="1" applyAlignment="1">
      <alignment horizontal="center"/>
    </xf>
    <xf numFmtId="0" fontId="0" fillId="0" borderId="0" xfId="0" applyAlignment="1">
      <alignment horizontal="center"/>
    </xf>
    <xf numFmtId="0" fontId="9" fillId="0" borderId="13" xfId="0" applyFont="1" applyFill="1" applyBorder="1" applyAlignment="1">
      <alignment wrapText="1"/>
    </xf>
    <xf numFmtId="0" fontId="10" fillId="0" borderId="13" xfId="0" applyFont="1" applyFill="1" applyBorder="1" applyAlignment="1">
      <alignment horizontal="justify" wrapText="1"/>
    </xf>
    <xf numFmtId="2" fontId="3" fillId="0" borderId="11" xfId="0" applyNumberFormat="1" applyFont="1" applyFill="1" applyBorder="1" applyAlignment="1">
      <alignment horizontal="right"/>
    </xf>
    <xf numFmtId="2" fontId="1" fillId="0" borderId="11" xfId="0" applyNumberFormat="1" applyFont="1" applyFill="1" applyBorder="1" applyAlignment="1">
      <alignment horizontal="right"/>
    </xf>
    <xf numFmtId="2" fontId="1" fillId="0" borderId="11" xfId="0" applyNumberFormat="1" applyFont="1" applyFill="1" applyBorder="1" applyAlignment="1" applyProtection="1">
      <alignment horizontal="right"/>
      <protection locked="0"/>
    </xf>
    <xf numFmtId="2" fontId="1" fillId="0" borderId="11" xfId="0" applyNumberFormat="1" applyFont="1" applyFill="1" applyBorder="1" applyAlignment="1">
      <alignment horizontal="right" wrapText="1"/>
    </xf>
    <xf numFmtId="2" fontId="3" fillId="0" borderId="11" xfId="0" applyNumberFormat="1" applyFont="1" applyFill="1" applyBorder="1" applyAlignment="1">
      <alignment/>
    </xf>
    <xf numFmtId="2" fontId="3" fillId="0" borderId="11" xfId="0" applyNumberFormat="1" applyFont="1" applyFill="1" applyBorder="1" applyAlignment="1" applyProtection="1">
      <alignment horizontal="right"/>
      <protection locked="0"/>
    </xf>
    <xf numFmtId="2" fontId="0" fillId="0" borderId="0" xfId="0" applyNumberFormat="1" applyFont="1" applyAlignment="1">
      <alignment/>
    </xf>
    <xf numFmtId="0" fontId="1" fillId="0" borderId="11" xfId="0" applyFont="1" applyFill="1" applyBorder="1" applyAlignment="1">
      <alignment horizontal="justify" wrapText="1"/>
    </xf>
    <xf numFmtId="49" fontId="1" fillId="34" borderId="11" xfId="0" applyNumberFormat="1" applyFont="1" applyFill="1" applyBorder="1" applyAlignment="1">
      <alignment horizontal="right"/>
    </xf>
    <xf numFmtId="49" fontId="1" fillId="34" borderId="11" xfId="0" applyNumberFormat="1" applyFont="1" applyFill="1" applyBorder="1" applyAlignment="1">
      <alignment horizontal="center"/>
    </xf>
    <xf numFmtId="0" fontId="1" fillId="34" borderId="13" xfId="0" applyFont="1" applyFill="1" applyBorder="1" applyAlignment="1">
      <alignment horizontal="justify" wrapText="1"/>
    </xf>
    <xf numFmtId="2" fontId="1" fillId="34" borderId="11" xfId="0" applyNumberFormat="1" applyFont="1" applyFill="1" applyBorder="1" applyAlignment="1" applyProtection="1">
      <alignment horizontal="right"/>
      <protection locked="0"/>
    </xf>
    <xf numFmtId="169" fontId="13" fillId="0" borderId="11" xfId="70" applyFont="1" applyFill="1" applyBorder="1" applyAlignment="1">
      <alignment horizontal="center" wrapText="1"/>
    </xf>
    <xf numFmtId="0" fontId="1" fillId="0" borderId="11" xfId="0" applyFont="1" applyBorder="1" applyAlignment="1">
      <alignment horizontal="center"/>
    </xf>
    <xf numFmtId="0" fontId="1" fillId="0" borderId="11" xfId="0" applyFont="1" applyBorder="1" applyAlignment="1">
      <alignment wrapText="1"/>
    </xf>
    <xf numFmtId="0" fontId="11" fillId="0" borderId="14" xfId="0" applyFont="1" applyFill="1" applyBorder="1" applyAlignment="1">
      <alignment horizontal="justify" wrapText="1"/>
    </xf>
    <xf numFmtId="0" fontId="10" fillId="0" borderId="14" xfId="0" applyFont="1" applyFill="1" applyBorder="1" applyAlignment="1">
      <alignment horizontal="justify" wrapText="1"/>
    </xf>
    <xf numFmtId="2" fontId="1" fillId="0" borderId="17" xfId="0" applyNumberFormat="1" applyFont="1" applyFill="1" applyBorder="1" applyAlignment="1" applyProtection="1">
      <alignment horizontal="right"/>
      <protection locked="0"/>
    </xf>
    <xf numFmtId="2" fontId="1" fillId="0" borderId="17" xfId="0" applyNumberFormat="1" applyFont="1" applyFill="1" applyBorder="1" applyAlignment="1">
      <alignment horizontal="right"/>
    </xf>
    <xf numFmtId="0" fontId="10" fillId="0" borderId="11" xfId="0" applyFont="1" applyFill="1" applyBorder="1" applyAlignment="1">
      <alignment/>
    </xf>
    <xf numFmtId="2" fontId="1" fillId="0" borderId="0" xfId="0" applyNumberFormat="1" applyFont="1" applyFill="1" applyBorder="1" applyAlignment="1" applyProtection="1">
      <alignment horizontal="right"/>
      <protection locked="0"/>
    </xf>
    <xf numFmtId="179" fontId="1" fillId="0" borderId="11" xfId="0" applyNumberFormat="1" applyFont="1" applyFill="1" applyBorder="1" applyAlignment="1" applyProtection="1">
      <alignment horizontal="right"/>
      <protection locked="0"/>
    </xf>
    <xf numFmtId="2" fontId="1" fillId="0" borderId="18" xfId="0" applyNumberFormat="1" applyFont="1" applyFill="1" applyBorder="1" applyAlignment="1" applyProtection="1">
      <alignment horizontal="right"/>
      <protection locked="0"/>
    </xf>
    <xf numFmtId="0" fontId="2" fillId="0" borderId="0" xfId="0" applyFont="1" applyFill="1" applyAlignment="1">
      <alignment horizontal="center" wrapText="1"/>
    </xf>
    <xf numFmtId="2" fontId="0" fillId="0" borderId="0" xfId="0" applyNumberFormat="1" applyFont="1" applyAlignment="1">
      <alignment/>
    </xf>
    <xf numFmtId="0" fontId="0" fillId="0" borderId="0" xfId="0" applyFont="1" applyAlignment="1">
      <alignment horizontal="center"/>
    </xf>
    <xf numFmtId="0" fontId="0" fillId="0" borderId="0" xfId="0" applyFill="1" applyAlignment="1">
      <alignment horizontal="center" wrapText="1"/>
    </xf>
    <xf numFmtId="2" fontId="0" fillId="0" borderId="0" xfId="0" applyNumberFormat="1" applyFill="1" applyAlignment="1">
      <alignment horizontal="center" wrapText="1"/>
    </xf>
    <xf numFmtId="0" fontId="12" fillId="0" borderId="0" xfId="0" applyFont="1" applyFill="1" applyBorder="1" applyAlignment="1">
      <alignment horizontal="center" wrapText="1"/>
    </xf>
    <xf numFmtId="0" fontId="14" fillId="0" borderId="0" xfId="0" applyFont="1" applyFill="1" applyBorder="1" applyAlignment="1">
      <alignment horizontal="right" wrapText="1"/>
    </xf>
    <xf numFmtId="0" fontId="10" fillId="0" borderId="11" xfId="0" applyFont="1" applyFill="1" applyBorder="1" applyAlignment="1">
      <alignment horizontal="right"/>
    </xf>
    <xf numFmtId="0" fontId="10" fillId="0" borderId="11" xfId="0" applyFont="1" applyBorder="1" applyAlignment="1">
      <alignment horizontal="right"/>
    </xf>
    <xf numFmtId="0" fontId="10" fillId="0" borderId="11" xfId="0" applyFont="1" applyFill="1" applyBorder="1" applyAlignment="1">
      <alignment horizontal="center"/>
    </xf>
    <xf numFmtId="0" fontId="10" fillId="0" borderId="11" xfId="0" applyFont="1" applyBorder="1" applyAlignment="1">
      <alignment/>
    </xf>
    <xf numFmtId="2" fontId="10" fillId="0" borderId="11"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0" xfId="0" applyFill="1" applyAlignment="1">
      <alignment horizontal="right"/>
    </xf>
    <xf numFmtId="0" fontId="0" fillId="0" borderId="0" xfId="0" applyAlignment="1">
      <alignment horizontal="right"/>
    </xf>
    <xf numFmtId="0" fontId="2" fillId="0" borderId="0" xfId="0" applyFont="1" applyFill="1" applyAlignment="1">
      <alignment horizontal="center"/>
    </xf>
    <xf numFmtId="0" fontId="2" fillId="0" borderId="0" xfId="0" applyFont="1" applyFill="1" applyAlignment="1">
      <alignment horizontal="center" wrapText="1"/>
    </xf>
    <xf numFmtId="0" fontId="1" fillId="0" borderId="11" xfId="0" applyFont="1"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1" fillId="0" borderId="11" xfId="0" applyFont="1" applyFill="1" applyBorder="1" applyAlignment="1">
      <alignment horizontal="center" wrapText="1"/>
    </xf>
    <xf numFmtId="0" fontId="0" fillId="0" borderId="11" xfId="0" applyBorder="1" applyAlignment="1">
      <alignment wrapText="1"/>
    </xf>
    <xf numFmtId="2" fontId="1" fillId="0" borderId="11" xfId="0" applyNumberFormat="1" applyFont="1" applyFill="1" applyBorder="1" applyAlignment="1">
      <alignment horizontal="center" vertical="center" wrapText="1"/>
    </xf>
    <xf numFmtId="0" fontId="0" fillId="0" borderId="11" xfId="0" applyFont="1" applyBorder="1" applyAlignment="1">
      <alignment wrapText="1"/>
    </xf>
    <xf numFmtId="0" fontId="0" fillId="0" borderId="0" xfId="0" applyAlignment="1">
      <alignment horizontal="right" wrapText="1"/>
    </xf>
    <xf numFmtId="0" fontId="2" fillId="0" borderId="0" xfId="0" applyFont="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6" xfId="34"/>
    <cellStyle name="xl28" xfId="35"/>
    <cellStyle name="xl29" xfId="36"/>
    <cellStyle name="xl37" xfId="37"/>
    <cellStyle name="xl40" xfId="38"/>
    <cellStyle name="xl42" xfId="39"/>
    <cellStyle name="xl60" xfId="40"/>
    <cellStyle name="xl63"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8"/>
  <sheetViews>
    <sheetView tabSelected="1" zoomScalePageLayoutView="0" workbookViewId="0" topLeftCell="A4">
      <selection activeCell="G21" sqref="G21"/>
    </sheetView>
  </sheetViews>
  <sheetFormatPr defaultColWidth="9.00390625" defaultRowHeight="12.75"/>
  <cols>
    <col min="1" max="1" width="6.375" style="16" customWidth="1"/>
    <col min="2" max="2" width="50.875" style="7" customWidth="1"/>
    <col min="3" max="3" width="13.25390625" style="37" customWidth="1"/>
    <col min="4" max="4" width="13.00390625" style="0" customWidth="1"/>
  </cols>
  <sheetData>
    <row r="1" spans="2:4" ht="12.75">
      <c r="B1" s="111" t="s">
        <v>743</v>
      </c>
      <c r="C1" s="112"/>
      <c r="D1" s="112"/>
    </row>
    <row r="2" spans="2:4" ht="12.75">
      <c r="B2" s="111" t="s">
        <v>737</v>
      </c>
      <c r="C2" s="112"/>
      <c r="D2" s="112"/>
    </row>
    <row r="3" spans="2:4" ht="12.75">
      <c r="B3" s="111" t="s">
        <v>744</v>
      </c>
      <c r="C3" s="112"/>
      <c r="D3" s="112"/>
    </row>
    <row r="4" spans="2:4" ht="12.75">
      <c r="B4" s="111" t="s">
        <v>738</v>
      </c>
      <c r="C4" s="112"/>
      <c r="D4" s="112"/>
    </row>
    <row r="5" spans="2:4" ht="12.75">
      <c r="B5" s="111" t="s">
        <v>745</v>
      </c>
      <c r="C5" s="112"/>
      <c r="D5" s="112"/>
    </row>
    <row r="6" spans="3:4" ht="12.75">
      <c r="C6" s="7"/>
      <c r="D6" s="37"/>
    </row>
    <row r="7" spans="3:4" ht="12.75">
      <c r="C7" s="7"/>
      <c r="D7" s="37"/>
    </row>
    <row r="8" spans="3:4" ht="12.75">
      <c r="C8" s="7"/>
      <c r="D8" s="37"/>
    </row>
    <row r="9" spans="1:4" ht="12.75">
      <c r="A9" s="113" t="s">
        <v>746</v>
      </c>
      <c r="B9" s="113"/>
      <c r="C9" s="113"/>
      <c r="D9" s="113"/>
    </row>
    <row r="10" spans="1:6" ht="12.75">
      <c r="A10" s="114" t="s">
        <v>747</v>
      </c>
      <c r="B10" s="114"/>
      <c r="C10" s="114"/>
      <c r="D10" s="114"/>
      <c r="E10" s="2"/>
      <c r="F10" s="2"/>
    </row>
    <row r="11" spans="1:6" ht="12.75">
      <c r="A11" s="10"/>
      <c r="B11" s="101"/>
      <c r="C11" s="101"/>
      <c r="D11" s="102"/>
      <c r="E11" s="2"/>
      <c r="F11" s="2"/>
    </row>
    <row r="12" spans="1:4" ht="15.75">
      <c r="A12" s="103"/>
      <c r="B12" s="103"/>
      <c r="C12" s="103"/>
      <c r="D12" s="104" t="s">
        <v>740</v>
      </c>
    </row>
    <row r="13" spans="1:4" ht="12.75">
      <c r="A13" s="105" t="s">
        <v>547</v>
      </c>
      <c r="B13" s="107" t="s">
        <v>550</v>
      </c>
      <c r="C13" s="109" t="s">
        <v>741</v>
      </c>
      <c r="D13" s="109" t="s">
        <v>742</v>
      </c>
    </row>
    <row r="14" spans="1:4" ht="12.75">
      <c r="A14" s="106"/>
      <c r="B14" s="108"/>
      <c r="C14" s="110"/>
      <c r="D14" s="110"/>
    </row>
    <row r="15" spans="1:4" ht="12.75">
      <c r="A15" s="106"/>
      <c r="B15" s="108"/>
      <c r="C15" s="110"/>
      <c r="D15" s="110"/>
    </row>
    <row r="16" spans="1:4" ht="12.75">
      <c r="A16" s="52"/>
      <c r="B16" s="53" t="s">
        <v>56</v>
      </c>
      <c r="C16" s="54">
        <f>C17+C25+C28+C37+C44+C47+C51+C54+C34</f>
        <v>351128.968</v>
      </c>
      <c r="D16" s="54">
        <f>D17+D25+D28+D37+D44+D47+D51+D54+D34</f>
        <v>324956.25000000006</v>
      </c>
    </row>
    <row r="17" spans="1:4" s="4" customFormat="1" ht="12.75">
      <c r="A17" s="55" t="s">
        <v>553</v>
      </c>
      <c r="B17" s="56" t="s">
        <v>560</v>
      </c>
      <c r="C17" s="54">
        <f>C18+C19+C21+C23+C24+C20+C22</f>
        <v>33888.899000000005</v>
      </c>
      <c r="D17" s="54">
        <f>D18+D19+D21+D23+D24+D20+D22</f>
        <v>32829.68</v>
      </c>
    </row>
    <row r="18" spans="1:4" s="6" customFormat="1" ht="25.5">
      <c r="A18" s="57" t="s">
        <v>551</v>
      </c>
      <c r="B18" s="90" t="s">
        <v>59</v>
      </c>
      <c r="C18" s="59">
        <f>'Прил.№2'!F19</f>
        <v>1350</v>
      </c>
      <c r="D18" s="59">
        <f>'Прил.№2'!G19</f>
        <v>1320.65</v>
      </c>
    </row>
    <row r="19" spans="1:4" s="6" customFormat="1" ht="38.25">
      <c r="A19" s="57" t="s">
        <v>554</v>
      </c>
      <c r="B19" s="58" t="s">
        <v>20</v>
      </c>
      <c r="C19" s="59">
        <f>'Прил.№2'!F25</f>
        <v>16014</v>
      </c>
      <c r="D19" s="59">
        <f>'Прил.№2'!G25</f>
        <v>15489.32</v>
      </c>
    </row>
    <row r="20" spans="1:4" s="6" customFormat="1" ht="12.75">
      <c r="A20" s="57" t="s">
        <v>543</v>
      </c>
      <c r="B20" s="61" t="s">
        <v>544</v>
      </c>
      <c r="C20" s="59">
        <f>'Прил.№2'!F43</f>
        <v>41.4</v>
      </c>
      <c r="D20" s="59">
        <f>'Прил.№2'!G43</f>
        <v>41.4</v>
      </c>
    </row>
    <row r="21" spans="1:4" s="6" customFormat="1" ht="38.25">
      <c r="A21" s="62" t="s">
        <v>51</v>
      </c>
      <c r="B21" s="61" t="str">
        <f>'Прил.№2'!E716</f>
        <v>Обеспечение деятельности  финансовых, налоговых и таможенных органов и органов финансового (финансово-бюджетного) надзора</v>
      </c>
      <c r="C21" s="59">
        <f>'Прил.№2'!F716+'Прил.№2'!F324</f>
        <v>7739</v>
      </c>
      <c r="D21" s="59">
        <f>'Прил.№2'!G716+'Прил.№2'!G324</f>
        <v>7577.48</v>
      </c>
    </row>
    <row r="22" spans="1:4" s="6" customFormat="1" ht="12.75">
      <c r="A22" s="62" t="s">
        <v>393</v>
      </c>
      <c r="B22" s="74" t="s">
        <v>394</v>
      </c>
      <c r="C22" s="59">
        <f>'Прил.№2'!F50</f>
        <v>1000</v>
      </c>
      <c r="D22" s="59">
        <f>'Прил.№2'!G50</f>
        <v>1000</v>
      </c>
    </row>
    <row r="23" spans="1:4" s="6" customFormat="1" ht="12.75">
      <c r="A23" s="62" t="s">
        <v>61</v>
      </c>
      <c r="B23" s="63" t="s">
        <v>561</v>
      </c>
      <c r="C23" s="59">
        <f>'Прил.№2'!F56</f>
        <v>82.7</v>
      </c>
      <c r="D23" s="59">
        <f>'Прил.№2'!G56</f>
        <v>0</v>
      </c>
    </row>
    <row r="24" spans="1:4" s="6" customFormat="1" ht="12.75">
      <c r="A24" s="62" t="s">
        <v>66</v>
      </c>
      <c r="B24" s="63" t="s">
        <v>562</v>
      </c>
      <c r="C24" s="59">
        <f>'Прил.№2'!F62+'Прил.№2'!F236+'Прил.№2'!F334</f>
        <v>7661.799000000001</v>
      </c>
      <c r="D24" s="59">
        <f>'Прил.№2'!G62+'Прил.№2'!G236+'Прил.№2'!G334</f>
        <v>7400.83</v>
      </c>
    </row>
    <row r="25" spans="1:4" s="4" customFormat="1" ht="12.75" customHeight="1">
      <c r="A25" s="55" t="s">
        <v>555</v>
      </c>
      <c r="B25" s="68" t="s">
        <v>563</v>
      </c>
      <c r="C25" s="54">
        <f>C26+C27</f>
        <v>1906.1</v>
      </c>
      <c r="D25" s="54">
        <f>D26+D27</f>
        <v>1886.66</v>
      </c>
    </row>
    <row r="26" spans="1:4" s="4" customFormat="1" ht="12.75">
      <c r="A26" s="57" t="s">
        <v>91</v>
      </c>
      <c r="B26" s="64" t="s">
        <v>92</v>
      </c>
      <c r="C26" s="59">
        <f>'Прил.№2'!F76</f>
        <v>656</v>
      </c>
      <c r="D26" s="59">
        <f>'Прил.№2'!G76</f>
        <v>656</v>
      </c>
    </row>
    <row r="27" spans="1:4" s="6" customFormat="1" ht="25.5">
      <c r="A27" s="57" t="s">
        <v>556</v>
      </c>
      <c r="B27" s="58" t="str">
        <f>'Прил.№2'!E84</f>
        <v>Защита населения и территории от чрезвычайных ситуаций природного и техногенного характера, гражданская оборона</v>
      </c>
      <c r="C27" s="59">
        <f>'Прил.№2'!F84+'Прил.№2'!F261</f>
        <v>1250.1</v>
      </c>
      <c r="D27" s="59">
        <f>'Прил.№2'!G84+'Прил.№2'!G261</f>
        <v>1230.66</v>
      </c>
    </row>
    <row r="28" spans="1:4" s="4" customFormat="1" ht="12.75">
      <c r="A28" s="55" t="s">
        <v>557</v>
      </c>
      <c r="B28" s="56" t="s">
        <v>1</v>
      </c>
      <c r="C28" s="54">
        <f>C30+C31+C33+C32+C29</f>
        <v>21025.490000000005</v>
      </c>
      <c r="D28" s="54">
        <f>D30+D31+D33+D32+D29</f>
        <v>19270.86</v>
      </c>
    </row>
    <row r="29" spans="1:4" s="4" customFormat="1" ht="12.75">
      <c r="A29" s="62" t="s">
        <v>98</v>
      </c>
      <c r="B29" s="63" t="s">
        <v>139</v>
      </c>
      <c r="C29" s="59">
        <f>'Прил.№2'!F567</f>
        <v>125</v>
      </c>
      <c r="D29" s="59">
        <f>'Прил.№2'!G567</f>
        <v>124.85</v>
      </c>
    </row>
    <row r="30" spans="1:4" s="6" customFormat="1" ht="12.75">
      <c r="A30" s="62" t="s">
        <v>558</v>
      </c>
      <c r="B30" s="63" t="s">
        <v>2</v>
      </c>
      <c r="C30" s="59">
        <f>'Прил.№2'!F273</f>
        <v>70.4</v>
      </c>
      <c r="D30" s="59">
        <f>'Прил.№2'!G273</f>
        <v>70.27</v>
      </c>
    </row>
    <row r="31" spans="1:4" s="6" customFormat="1" ht="12.75">
      <c r="A31" s="62" t="s">
        <v>559</v>
      </c>
      <c r="B31" s="63" t="s">
        <v>3</v>
      </c>
      <c r="C31" s="59">
        <f>'Прил.№2'!F280</f>
        <v>3212.2000000000003</v>
      </c>
      <c r="D31" s="59">
        <f>'Прил.№2'!G280</f>
        <v>2900.11</v>
      </c>
    </row>
    <row r="32" spans="1:4" s="6" customFormat="1" ht="12.75">
      <c r="A32" s="62" t="s">
        <v>76</v>
      </c>
      <c r="B32" s="63" t="s">
        <v>78</v>
      </c>
      <c r="C32" s="59">
        <f>'Прил.№2'!F110</f>
        <v>17587.890000000003</v>
      </c>
      <c r="D32" s="59">
        <f>'Прил.№2'!G110</f>
        <v>16145.630000000001</v>
      </c>
    </row>
    <row r="33" spans="1:4" s="6" customFormat="1" ht="12.75">
      <c r="A33" s="62" t="s">
        <v>62</v>
      </c>
      <c r="B33" s="63" t="s">
        <v>4</v>
      </c>
      <c r="C33" s="59">
        <f>'Прил.№2'!F366</f>
        <v>30</v>
      </c>
      <c r="D33" s="59">
        <f>'Прил.№2'!G366</f>
        <v>30</v>
      </c>
    </row>
    <row r="34" spans="1:4" s="6" customFormat="1" ht="12.75">
      <c r="A34" s="55" t="s">
        <v>583</v>
      </c>
      <c r="B34" s="90" t="s">
        <v>584</v>
      </c>
      <c r="C34" s="54">
        <f>C35+C36</f>
        <v>9379.52</v>
      </c>
      <c r="D34" s="54">
        <f>D35+D36</f>
        <v>9016.14</v>
      </c>
    </row>
    <row r="35" spans="1:4" s="6" customFormat="1" ht="12.75">
      <c r="A35" s="62" t="s">
        <v>585</v>
      </c>
      <c r="B35" s="91" t="s">
        <v>586</v>
      </c>
      <c r="C35" s="59">
        <f>'Прил.№2'!F131+'Прил.№2'!F307+'Прил.№2'!F728</f>
        <v>9299.52</v>
      </c>
      <c r="D35" s="59">
        <f>'Прил.№2'!G131+'Прил.№2'!G307+'Прил.№2'!G728</f>
        <v>9016.14</v>
      </c>
    </row>
    <row r="36" spans="1:4" s="6" customFormat="1" ht="12.75">
      <c r="A36" s="62" t="s">
        <v>717</v>
      </c>
      <c r="B36" s="91" t="s">
        <v>718</v>
      </c>
      <c r="C36" s="59">
        <f>'Прил.№2'!F141</f>
        <v>80</v>
      </c>
      <c r="D36" s="59">
        <f>'Прил.№2'!G141</f>
        <v>0</v>
      </c>
    </row>
    <row r="37" spans="1:4" s="4" customFormat="1" ht="12.75">
      <c r="A37" s="55" t="s">
        <v>5</v>
      </c>
      <c r="B37" s="56" t="s">
        <v>6</v>
      </c>
      <c r="C37" s="54">
        <f>C38+C39+C41+C42+C43+C40</f>
        <v>224939.21000000002</v>
      </c>
      <c r="D37" s="54">
        <f>D38+D39+D41+D42+D43+D40</f>
        <v>203395.5</v>
      </c>
    </row>
    <row r="38" spans="1:4" s="6" customFormat="1" ht="12.75">
      <c r="A38" s="62" t="s">
        <v>49</v>
      </c>
      <c r="B38" s="61" t="s">
        <v>50</v>
      </c>
      <c r="C38" s="59">
        <f>'Прил.№2'!F315+'Прил.№2'!F149+'Прил.№2'!F575</f>
        <v>86785.4</v>
      </c>
      <c r="D38" s="59">
        <f>'Прил.№2'!G315+'Прил.№2'!G149+'Прил.№2'!G575</f>
        <v>69815.59</v>
      </c>
    </row>
    <row r="39" spans="1:4" s="6" customFormat="1" ht="12.75">
      <c r="A39" s="62" t="s">
        <v>44</v>
      </c>
      <c r="B39" s="61" t="s">
        <v>45</v>
      </c>
      <c r="C39" s="59">
        <f>'Прил.№2'!F596</f>
        <v>118794.5</v>
      </c>
      <c r="D39" s="59">
        <f>'Прил.№2'!G596</f>
        <v>114475.45</v>
      </c>
    </row>
    <row r="40" spans="1:4" s="6" customFormat="1" ht="12.75">
      <c r="A40" s="62" t="s">
        <v>568</v>
      </c>
      <c r="B40" s="61" t="s">
        <v>569</v>
      </c>
      <c r="C40" s="59">
        <f>'Прил.№2'!F381+'Прил.№2'!F627</f>
        <v>9961.5</v>
      </c>
      <c r="D40" s="59">
        <f>'Прил.№2'!G381+'Прил.№2'!G627</f>
        <v>9867.73</v>
      </c>
    </row>
    <row r="41" spans="1:4" s="6" customFormat="1" ht="25.5">
      <c r="A41" s="62" t="s">
        <v>54</v>
      </c>
      <c r="B41" s="61" t="str">
        <f>'Прил.№2'!E649</f>
        <v>Профессиональная подготовка, переподготовка и повышение квалификации</v>
      </c>
      <c r="C41" s="59">
        <f>'Прил.№2'!F649+'Прил.№2'!F163</f>
        <v>153.5</v>
      </c>
      <c r="D41" s="59">
        <f>'Прил.№2'!G649+'Прил.№2'!G163</f>
        <v>152.17000000000002</v>
      </c>
    </row>
    <row r="42" spans="1:4" s="6" customFormat="1" ht="12.75">
      <c r="A42" s="62" t="s">
        <v>7</v>
      </c>
      <c r="B42" s="61" t="s">
        <v>21</v>
      </c>
      <c r="C42" s="59">
        <f>'Прил.№2'!F397+'Прил.№2'!F656</f>
        <v>1248.2</v>
      </c>
      <c r="D42" s="59">
        <f>'Прил.№2'!G397+'Прил.№2'!G656</f>
        <v>1248.19</v>
      </c>
    </row>
    <row r="43" spans="1:4" s="6" customFormat="1" ht="12.75">
      <c r="A43" s="62" t="s">
        <v>8</v>
      </c>
      <c r="B43" s="63" t="s">
        <v>9</v>
      </c>
      <c r="C43" s="59">
        <f>'Прил.№2'!F669</f>
        <v>7996.110000000001</v>
      </c>
      <c r="D43" s="59">
        <f>'Прил.№2'!G669</f>
        <v>7836.370000000001</v>
      </c>
    </row>
    <row r="44" spans="1:4" s="4" customFormat="1" ht="12.75">
      <c r="A44" s="55" t="s">
        <v>10</v>
      </c>
      <c r="B44" s="56" t="s">
        <v>22</v>
      </c>
      <c r="C44" s="54">
        <f>C45+C46</f>
        <v>38083.7</v>
      </c>
      <c r="D44" s="54">
        <f>D45+D46</f>
        <v>36825.88</v>
      </c>
    </row>
    <row r="45" spans="1:4" s="6" customFormat="1" ht="12.75">
      <c r="A45" s="62" t="s">
        <v>46</v>
      </c>
      <c r="B45" s="61" t="s">
        <v>47</v>
      </c>
      <c r="C45" s="59">
        <f>'Прил.№2'!F421</f>
        <v>30561.8</v>
      </c>
      <c r="D45" s="59">
        <f>'Прил.№2'!G421</f>
        <v>29649.009999999995</v>
      </c>
    </row>
    <row r="46" spans="1:4" s="6" customFormat="1" ht="12.75">
      <c r="A46" s="57" t="s">
        <v>11</v>
      </c>
      <c r="B46" s="58" t="str">
        <f>'Прил.№2'!E499</f>
        <v>Другие вопросы в области культуры, кинематографии</v>
      </c>
      <c r="C46" s="60">
        <f>'Прил.№2'!F499</f>
        <v>7521.900000000001</v>
      </c>
      <c r="D46" s="60">
        <f>'Прил.№2'!G499</f>
        <v>7176.87</v>
      </c>
    </row>
    <row r="47" spans="1:4" s="4" customFormat="1" ht="12.75">
      <c r="A47" s="55" t="s">
        <v>12</v>
      </c>
      <c r="B47" s="56" t="s">
        <v>13</v>
      </c>
      <c r="C47" s="65">
        <f>C48+C49+C50</f>
        <v>15823.111</v>
      </c>
      <c r="D47" s="65">
        <f>D48+D49+D50</f>
        <v>15773.439999999999</v>
      </c>
    </row>
    <row r="48" spans="1:4" s="6" customFormat="1" ht="12.75">
      <c r="A48" s="62" t="s">
        <v>14</v>
      </c>
      <c r="B48" s="63" t="s">
        <v>15</v>
      </c>
      <c r="C48" s="66">
        <f>'Прил.№2'!F171</f>
        <v>980</v>
      </c>
      <c r="D48" s="66">
        <f>'Прил.№2'!G171</f>
        <v>978.08</v>
      </c>
    </row>
    <row r="49" spans="1:4" s="6" customFormat="1" ht="12.75">
      <c r="A49" s="62" t="s">
        <v>16</v>
      </c>
      <c r="B49" s="63" t="s">
        <v>17</v>
      </c>
      <c r="C49" s="66">
        <f>'Прил.№2'!F178+'Прил.№2'!F525</f>
        <v>6297.411</v>
      </c>
      <c r="D49" s="66">
        <f>'Прил.№2'!G178+'Прил.№2'!G525</f>
        <v>6249.73</v>
      </c>
    </row>
    <row r="50" spans="1:4" s="6" customFormat="1" ht="12.75">
      <c r="A50" s="62" t="s">
        <v>80</v>
      </c>
      <c r="B50" s="63" t="s">
        <v>81</v>
      </c>
      <c r="C50" s="66">
        <f>'Прил.№2'!F706+'Прил.№2'!F213</f>
        <v>8545.7</v>
      </c>
      <c r="D50" s="66">
        <f>'Прил.№2'!G706+'Прил.№2'!G213</f>
        <v>8545.63</v>
      </c>
    </row>
    <row r="51" spans="1:4" s="4" customFormat="1" ht="12.75">
      <c r="A51" s="55" t="s">
        <v>70</v>
      </c>
      <c r="B51" s="56" t="s">
        <v>63</v>
      </c>
      <c r="C51" s="54">
        <f>C52+C53</f>
        <v>4208.6</v>
      </c>
      <c r="D51" s="54">
        <f>D52+D53</f>
        <v>4083.75</v>
      </c>
    </row>
    <row r="52" spans="1:4" s="6" customFormat="1" ht="12.75">
      <c r="A52" s="62" t="s">
        <v>82</v>
      </c>
      <c r="B52" s="63" t="s">
        <v>83</v>
      </c>
      <c r="C52" s="59">
        <f>'Прил.№2'!F537</f>
        <v>3568.6</v>
      </c>
      <c r="D52" s="59">
        <f>'Прил.№2'!G537</f>
        <v>3443.75</v>
      </c>
    </row>
    <row r="53" spans="1:4" s="6" customFormat="1" ht="12.75">
      <c r="A53" s="62" t="s">
        <v>405</v>
      </c>
      <c r="B53" s="74" t="s">
        <v>406</v>
      </c>
      <c r="C53" s="59">
        <f>'Прил.№2'!F558</f>
        <v>640</v>
      </c>
      <c r="D53" s="59">
        <f>'Прил.№2'!G558</f>
        <v>640</v>
      </c>
    </row>
    <row r="54" spans="1:4" s="4" customFormat="1" ht="12.75">
      <c r="A54" s="67">
        <v>1200</v>
      </c>
      <c r="B54" s="68" t="s">
        <v>69</v>
      </c>
      <c r="C54" s="54">
        <f>SUM(C55:C55)</f>
        <v>1874.338</v>
      </c>
      <c r="D54" s="54">
        <f>SUM(D55:D55)</f>
        <v>1874.34</v>
      </c>
    </row>
    <row r="55" spans="1:4" s="6" customFormat="1" ht="12.75">
      <c r="A55" s="62" t="s">
        <v>84</v>
      </c>
      <c r="B55" s="94" t="s">
        <v>85</v>
      </c>
      <c r="C55" s="59">
        <f>'Прил.№2'!F224</f>
        <v>1874.338</v>
      </c>
      <c r="D55" s="59">
        <f>'Прил.№2'!G224</f>
        <v>1874.34</v>
      </c>
    </row>
    <row r="56" spans="1:3" s="6" customFormat="1" ht="12.75">
      <c r="A56" s="15"/>
      <c r="B56" s="14"/>
      <c r="C56" s="36"/>
    </row>
    <row r="57" spans="1:3" s="6" customFormat="1" ht="12.75">
      <c r="A57" s="15"/>
      <c r="B57" s="14"/>
      <c r="C57" s="36"/>
    </row>
    <row r="58" spans="1:3" s="6" customFormat="1" ht="12.75">
      <c r="A58" s="15"/>
      <c r="B58" s="14"/>
      <c r="C58" s="36"/>
    </row>
    <row r="59" spans="1:3" s="6" customFormat="1" ht="12.75">
      <c r="A59" s="15"/>
      <c r="B59" s="14"/>
      <c r="C59" s="36"/>
    </row>
    <row r="60" spans="1:3" s="6" customFormat="1" ht="12.75">
      <c r="A60" s="15"/>
      <c r="B60" s="14"/>
      <c r="C60" s="36"/>
    </row>
    <row r="61" spans="1:3" s="6" customFormat="1" ht="12.75">
      <c r="A61" s="15"/>
      <c r="B61" s="14"/>
      <c r="C61" s="36"/>
    </row>
    <row r="62" spans="1:3" s="6" customFormat="1" ht="12.75">
      <c r="A62" s="15"/>
      <c r="B62" s="14"/>
      <c r="C62" s="36"/>
    </row>
    <row r="63" spans="1:3" s="6" customFormat="1" ht="12.75">
      <c r="A63" s="15"/>
      <c r="B63" s="14"/>
      <c r="C63" s="36"/>
    </row>
    <row r="64" spans="1:3" s="6" customFormat="1" ht="12.75">
      <c r="A64" s="15"/>
      <c r="B64" s="14"/>
      <c r="C64" s="36"/>
    </row>
    <row r="65" spans="1:3" s="6" customFormat="1" ht="12.75">
      <c r="A65" s="15"/>
      <c r="B65" s="14"/>
      <c r="C65" s="36"/>
    </row>
    <row r="66" spans="1:3" s="6" customFormat="1" ht="12.75">
      <c r="A66" s="15"/>
      <c r="B66" s="14"/>
      <c r="C66" s="36"/>
    </row>
    <row r="67" spans="1:3" s="6" customFormat="1" ht="12.75">
      <c r="A67" s="15"/>
      <c r="B67" s="14"/>
      <c r="C67" s="36"/>
    </row>
    <row r="68" spans="1:3" s="6" customFormat="1" ht="12.75">
      <c r="A68" s="15"/>
      <c r="B68" s="14"/>
      <c r="C68" s="36"/>
    </row>
    <row r="69" spans="1:3" s="6" customFormat="1" ht="12.75">
      <c r="A69" s="15"/>
      <c r="B69" s="14"/>
      <c r="C69" s="36"/>
    </row>
    <row r="70" spans="1:3" s="6" customFormat="1" ht="12.75">
      <c r="A70" s="15"/>
      <c r="B70" s="14"/>
      <c r="C70" s="36"/>
    </row>
    <row r="71" spans="1:3" s="6" customFormat="1" ht="12.75">
      <c r="A71" s="15"/>
      <c r="B71" s="14"/>
      <c r="C71" s="36"/>
    </row>
    <row r="72" spans="1:3" s="6" customFormat="1" ht="12.75">
      <c r="A72" s="15"/>
      <c r="B72" s="14"/>
      <c r="C72" s="36"/>
    </row>
    <row r="73" spans="1:3" s="6" customFormat="1" ht="12.75">
      <c r="A73" s="15"/>
      <c r="B73" s="14"/>
      <c r="C73" s="36"/>
    </row>
    <row r="74" spans="1:3" s="6" customFormat="1" ht="12.75">
      <c r="A74" s="15"/>
      <c r="B74" s="14"/>
      <c r="C74" s="36"/>
    </row>
    <row r="75" spans="1:3" s="6" customFormat="1" ht="12.75">
      <c r="A75" s="15"/>
      <c r="B75" s="14"/>
      <c r="C75" s="36"/>
    </row>
    <row r="76" spans="1:3" s="6" customFormat="1" ht="12.75">
      <c r="A76" s="15"/>
      <c r="B76" s="14"/>
      <c r="C76" s="36"/>
    </row>
    <row r="77" spans="1:3" s="6" customFormat="1" ht="12.75">
      <c r="A77" s="15"/>
      <c r="B77" s="14"/>
      <c r="C77" s="36"/>
    </row>
    <row r="78" spans="1:3" s="6" customFormat="1" ht="12.75">
      <c r="A78" s="15"/>
      <c r="B78" s="14"/>
      <c r="C78" s="36"/>
    </row>
    <row r="79" spans="1:3" s="6" customFormat="1" ht="12.75">
      <c r="A79" s="15"/>
      <c r="B79" s="14"/>
      <c r="C79" s="36"/>
    </row>
    <row r="80" spans="1:3" s="6" customFormat="1" ht="12.75">
      <c r="A80" s="15"/>
      <c r="B80" s="14"/>
      <c r="C80" s="36"/>
    </row>
    <row r="81" spans="1:3" s="6" customFormat="1" ht="12.75">
      <c r="A81" s="15"/>
      <c r="B81" s="14"/>
      <c r="C81" s="36"/>
    </row>
    <row r="82" spans="1:3" s="6" customFormat="1" ht="12.75">
      <c r="A82" s="15"/>
      <c r="B82" s="14"/>
      <c r="C82" s="36"/>
    </row>
    <row r="83" spans="1:3" s="6" customFormat="1" ht="12.75">
      <c r="A83" s="15"/>
      <c r="B83" s="14"/>
      <c r="C83" s="36"/>
    </row>
    <row r="84" spans="1:3" s="6" customFormat="1" ht="12.75">
      <c r="A84" s="15"/>
      <c r="B84" s="14"/>
      <c r="C84" s="36"/>
    </row>
    <row r="85" spans="1:3" s="6" customFormat="1" ht="12.75">
      <c r="A85" s="15"/>
      <c r="B85" s="14"/>
      <c r="C85" s="36"/>
    </row>
    <row r="86" spans="1:3" s="6" customFormat="1" ht="12.75">
      <c r="A86" s="15"/>
      <c r="B86" s="14"/>
      <c r="C86" s="36"/>
    </row>
    <row r="87" spans="1:3" s="6" customFormat="1" ht="12.75">
      <c r="A87" s="15"/>
      <c r="B87" s="14"/>
      <c r="C87" s="36"/>
    </row>
    <row r="88" spans="1:3" s="6" customFormat="1" ht="12.75">
      <c r="A88" s="15"/>
      <c r="B88" s="14"/>
      <c r="C88" s="36"/>
    </row>
    <row r="89" spans="1:3" s="6" customFormat="1" ht="12.75">
      <c r="A89" s="15"/>
      <c r="B89" s="14"/>
      <c r="C89" s="36"/>
    </row>
    <row r="90" spans="1:3" s="6" customFormat="1" ht="12.75">
      <c r="A90" s="15"/>
      <c r="B90" s="14"/>
      <c r="C90" s="36"/>
    </row>
    <row r="91" spans="1:3" s="6" customFormat="1" ht="12.75">
      <c r="A91" s="15"/>
      <c r="B91" s="14"/>
      <c r="C91" s="36"/>
    </row>
    <row r="92" spans="1:3" s="6" customFormat="1" ht="12.75">
      <c r="A92" s="15"/>
      <c r="B92" s="14"/>
      <c r="C92" s="36"/>
    </row>
    <row r="93" spans="1:3" s="6" customFormat="1" ht="12.75">
      <c r="A93" s="15"/>
      <c r="B93" s="14"/>
      <c r="C93" s="36"/>
    </row>
    <row r="94" spans="1:3" s="6" customFormat="1" ht="12.75">
      <c r="A94" s="15"/>
      <c r="B94" s="14"/>
      <c r="C94" s="36"/>
    </row>
    <row r="95" spans="1:3" s="6" customFormat="1" ht="12.75">
      <c r="A95" s="15"/>
      <c r="B95" s="14"/>
      <c r="C95" s="36"/>
    </row>
    <row r="96" spans="1:3" s="6" customFormat="1" ht="12.75">
      <c r="A96" s="15"/>
      <c r="B96" s="14"/>
      <c r="C96" s="36"/>
    </row>
    <row r="97" spans="1:3" s="6" customFormat="1" ht="12.75">
      <c r="A97" s="15"/>
      <c r="B97" s="14"/>
      <c r="C97" s="36"/>
    </row>
    <row r="98" spans="1:3" s="6" customFormat="1" ht="12.75">
      <c r="A98" s="15"/>
      <c r="B98" s="14"/>
      <c r="C98" s="36"/>
    </row>
    <row r="99" spans="1:3" s="6" customFormat="1" ht="12.75">
      <c r="A99" s="15"/>
      <c r="B99" s="14"/>
      <c r="C99" s="36"/>
    </row>
    <row r="100" spans="1:3" s="6" customFormat="1" ht="12.75">
      <c r="A100" s="15"/>
      <c r="B100" s="14"/>
      <c r="C100" s="36"/>
    </row>
    <row r="101" spans="1:3" s="6" customFormat="1" ht="12.75">
      <c r="A101" s="15"/>
      <c r="B101" s="14"/>
      <c r="C101" s="36"/>
    </row>
    <row r="102" spans="1:3" s="6" customFormat="1" ht="12.75">
      <c r="A102" s="15"/>
      <c r="B102" s="14"/>
      <c r="C102" s="36"/>
    </row>
    <row r="103" spans="1:3" s="6" customFormat="1" ht="12.75">
      <c r="A103" s="15"/>
      <c r="B103" s="14"/>
      <c r="C103" s="36"/>
    </row>
    <row r="104" spans="1:3" s="6" customFormat="1" ht="12.75">
      <c r="A104" s="15"/>
      <c r="B104" s="14"/>
      <c r="C104" s="36"/>
    </row>
    <row r="105" spans="1:3" s="6" customFormat="1" ht="12.75">
      <c r="A105" s="15"/>
      <c r="B105" s="14"/>
      <c r="C105" s="36"/>
    </row>
    <row r="106" spans="1:3" s="6" customFormat="1" ht="12.75">
      <c r="A106" s="15"/>
      <c r="B106" s="14"/>
      <c r="C106" s="36"/>
    </row>
    <row r="107" spans="1:3" s="6" customFormat="1" ht="12.75">
      <c r="A107" s="15"/>
      <c r="B107" s="14"/>
      <c r="C107" s="36"/>
    </row>
    <row r="108" spans="1:3" s="6" customFormat="1" ht="12.75">
      <c r="A108" s="15"/>
      <c r="B108" s="14"/>
      <c r="C108" s="36"/>
    </row>
    <row r="109" spans="1:3" s="6" customFormat="1" ht="12.75">
      <c r="A109" s="15"/>
      <c r="B109" s="14"/>
      <c r="C109" s="36"/>
    </row>
    <row r="110" spans="1:3" s="6" customFormat="1" ht="12.75">
      <c r="A110" s="15"/>
      <c r="B110" s="14"/>
      <c r="C110" s="36"/>
    </row>
    <row r="111" spans="1:3" s="6" customFormat="1" ht="12.75">
      <c r="A111" s="15"/>
      <c r="B111" s="14"/>
      <c r="C111" s="36"/>
    </row>
    <row r="112" spans="1:3" s="6" customFormat="1" ht="12.75">
      <c r="A112" s="15"/>
      <c r="B112" s="14"/>
      <c r="C112" s="36"/>
    </row>
    <row r="113" spans="1:3" s="6" customFormat="1" ht="12.75">
      <c r="A113" s="15"/>
      <c r="B113" s="14"/>
      <c r="C113" s="36"/>
    </row>
    <row r="114" spans="1:3" s="6" customFormat="1" ht="12.75">
      <c r="A114" s="15"/>
      <c r="B114" s="14"/>
      <c r="C114" s="36"/>
    </row>
    <row r="115" spans="1:3" s="6" customFormat="1" ht="12.75">
      <c r="A115" s="15"/>
      <c r="B115" s="14"/>
      <c r="C115" s="36"/>
    </row>
    <row r="116" spans="1:3" s="6" customFormat="1" ht="12.75">
      <c r="A116" s="15"/>
      <c r="B116" s="14"/>
      <c r="C116" s="36"/>
    </row>
    <row r="117" spans="1:3" s="6" customFormat="1" ht="12.75">
      <c r="A117" s="15"/>
      <c r="B117" s="14"/>
      <c r="C117" s="36"/>
    </row>
    <row r="118" spans="1:3" s="6" customFormat="1" ht="12.75">
      <c r="A118" s="15"/>
      <c r="B118" s="14"/>
      <c r="C118" s="36"/>
    </row>
    <row r="119" spans="1:3" s="6" customFormat="1" ht="12.75">
      <c r="A119" s="15"/>
      <c r="B119" s="14"/>
      <c r="C119" s="36"/>
    </row>
    <row r="120" spans="1:3" s="6" customFormat="1" ht="12.75">
      <c r="A120" s="15"/>
      <c r="B120" s="14"/>
      <c r="C120" s="36"/>
    </row>
    <row r="121" spans="1:3" s="6" customFormat="1" ht="12.75">
      <c r="A121" s="15"/>
      <c r="B121" s="14"/>
      <c r="C121" s="36"/>
    </row>
    <row r="122" spans="1:3" s="6" customFormat="1" ht="12.75">
      <c r="A122" s="15"/>
      <c r="B122" s="14"/>
      <c r="C122" s="36"/>
    </row>
    <row r="123" spans="1:3" s="6" customFormat="1" ht="12.75">
      <c r="A123" s="15"/>
      <c r="B123" s="14"/>
      <c r="C123" s="36"/>
    </row>
    <row r="124" spans="1:3" s="6" customFormat="1" ht="12.75">
      <c r="A124" s="15"/>
      <c r="B124" s="14"/>
      <c r="C124" s="36"/>
    </row>
    <row r="125" spans="1:3" s="6" customFormat="1" ht="12.75">
      <c r="A125" s="15"/>
      <c r="B125" s="14"/>
      <c r="C125" s="36"/>
    </row>
    <row r="126" spans="1:3" s="6" customFormat="1" ht="12.75">
      <c r="A126" s="15"/>
      <c r="B126" s="14"/>
      <c r="C126" s="36"/>
    </row>
    <row r="127" spans="1:3" s="6" customFormat="1" ht="12.75">
      <c r="A127" s="15"/>
      <c r="B127" s="14"/>
      <c r="C127" s="36"/>
    </row>
    <row r="128" spans="1:3" s="6" customFormat="1" ht="12.75">
      <c r="A128" s="15"/>
      <c r="B128" s="14"/>
      <c r="C128" s="36"/>
    </row>
    <row r="129" spans="1:3" s="6" customFormat="1" ht="12.75">
      <c r="A129" s="15"/>
      <c r="B129" s="14"/>
      <c r="C129" s="36"/>
    </row>
    <row r="130" spans="1:3" s="6" customFormat="1" ht="12.75">
      <c r="A130" s="15"/>
      <c r="B130" s="14"/>
      <c r="C130" s="36"/>
    </row>
    <row r="131" spans="1:3" s="6" customFormat="1" ht="12.75">
      <c r="A131" s="15"/>
      <c r="B131" s="14"/>
      <c r="C131" s="36"/>
    </row>
    <row r="132" spans="1:3" s="6" customFormat="1" ht="12.75">
      <c r="A132" s="15"/>
      <c r="B132" s="14"/>
      <c r="C132" s="36"/>
    </row>
    <row r="133" spans="1:3" s="6" customFormat="1" ht="12.75">
      <c r="A133" s="15"/>
      <c r="B133" s="14"/>
      <c r="C133" s="36"/>
    </row>
    <row r="134" spans="1:3" s="6" customFormat="1" ht="12.75">
      <c r="A134" s="15"/>
      <c r="B134" s="14"/>
      <c r="C134" s="36"/>
    </row>
    <row r="135" spans="1:3" s="6" customFormat="1" ht="12.75">
      <c r="A135" s="15"/>
      <c r="B135" s="14"/>
      <c r="C135" s="36"/>
    </row>
    <row r="136" spans="1:3" s="6" customFormat="1" ht="12.75">
      <c r="A136" s="15"/>
      <c r="B136" s="14"/>
      <c r="C136" s="36"/>
    </row>
    <row r="137" spans="1:3" s="6" customFormat="1" ht="12.75">
      <c r="A137" s="15"/>
      <c r="B137" s="14"/>
      <c r="C137" s="36"/>
    </row>
    <row r="138" spans="1:3" s="6" customFormat="1" ht="12.75">
      <c r="A138" s="15"/>
      <c r="B138" s="14"/>
      <c r="C138" s="36"/>
    </row>
    <row r="139" spans="1:3" s="6" customFormat="1" ht="12.75">
      <c r="A139" s="15"/>
      <c r="B139" s="14"/>
      <c r="C139" s="36"/>
    </row>
    <row r="140" spans="1:3" s="6" customFormat="1" ht="12.75">
      <c r="A140" s="15"/>
      <c r="B140" s="14"/>
      <c r="C140" s="36"/>
    </row>
    <row r="141" spans="1:3" s="6" customFormat="1" ht="12.75">
      <c r="A141" s="15"/>
      <c r="B141" s="14"/>
      <c r="C141" s="36"/>
    </row>
    <row r="142" spans="1:3" s="6" customFormat="1" ht="12.75">
      <c r="A142" s="15"/>
      <c r="B142" s="14"/>
      <c r="C142" s="36"/>
    </row>
    <row r="143" spans="1:3" s="6" customFormat="1" ht="12.75">
      <c r="A143" s="15"/>
      <c r="B143" s="14"/>
      <c r="C143" s="36"/>
    </row>
    <row r="144" spans="1:3" s="6" customFormat="1" ht="12.75">
      <c r="A144" s="15"/>
      <c r="B144" s="14"/>
      <c r="C144" s="36"/>
    </row>
    <row r="145" spans="1:3" s="6" customFormat="1" ht="12.75">
      <c r="A145" s="15"/>
      <c r="B145" s="14"/>
      <c r="C145" s="36"/>
    </row>
    <row r="146" spans="1:3" s="6" customFormat="1" ht="12.75">
      <c r="A146" s="15"/>
      <c r="B146" s="14"/>
      <c r="C146" s="36"/>
    </row>
    <row r="147" spans="1:3" s="6" customFormat="1" ht="12.75">
      <c r="A147" s="15"/>
      <c r="B147" s="14"/>
      <c r="C147" s="36"/>
    </row>
    <row r="148" spans="1:3" s="6" customFormat="1" ht="12.75">
      <c r="A148" s="15"/>
      <c r="B148" s="14"/>
      <c r="C148" s="36"/>
    </row>
    <row r="149" spans="1:3" s="6" customFormat="1" ht="12.75">
      <c r="A149" s="15"/>
      <c r="B149" s="14"/>
      <c r="C149" s="36"/>
    </row>
    <row r="150" spans="1:3" s="6" customFormat="1" ht="12.75">
      <c r="A150" s="15"/>
      <c r="B150" s="14"/>
      <c r="C150" s="36"/>
    </row>
    <row r="151" spans="1:3" s="6" customFormat="1" ht="12.75">
      <c r="A151" s="15"/>
      <c r="B151" s="14"/>
      <c r="C151" s="36"/>
    </row>
    <row r="152" spans="1:3" s="6" customFormat="1" ht="12.75">
      <c r="A152" s="15"/>
      <c r="B152" s="14"/>
      <c r="C152" s="36"/>
    </row>
    <row r="153" spans="1:3" s="6" customFormat="1" ht="12.75">
      <c r="A153" s="15"/>
      <c r="B153" s="14"/>
      <c r="C153" s="36"/>
    </row>
    <row r="154" spans="1:3" s="6" customFormat="1" ht="12.75">
      <c r="A154" s="15"/>
      <c r="B154" s="14"/>
      <c r="C154" s="36"/>
    </row>
    <row r="155" spans="1:3" s="6" customFormat="1" ht="12.75">
      <c r="A155" s="15"/>
      <c r="B155" s="14"/>
      <c r="C155" s="36"/>
    </row>
    <row r="156" spans="1:3" s="6" customFormat="1" ht="12.75">
      <c r="A156" s="15"/>
      <c r="B156" s="14"/>
      <c r="C156" s="36"/>
    </row>
    <row r="157" spans="1:3" s="6" customFormat="1" ht="12.75">
      <c r="A157" s="15"/>
      <c r="B157" s="14"/>
      <c r="C157" s="36"/>
    </row>
    <row r="158" spans="1:3" s="6" customFormat="1" ht="12.75">
      <c r="A158" s="15"/>
      <c r="B158" s="14"/>
      <c r="C158" s="36"/>
    </row>
    <row r="159" spans="1:3" s="6" customFormat="1" ht="12.75">
      <c r="A159" s="15"/>
      <c r="B159" s="14"/>
      <c r="C159" s="36"/>
    </row>
    <row r="160" spans="1:3" s="6" customFormat="1" ht="12.75">
      <c r="A160" s="15"/>
      <c r="B160" s="14"/>
      <c r="C160" s="36"/>
    </row>
    <row r="161" spans="1:3" s="6" customFormat="1" ht="12.75">
      <c r="A161" s="15"/>
      <c r="B161" s="14"/>
      <c r="C161" s="36"/>
    </row>
    <row r="162" spans="1:3" s="6" customFormat="1" ht="12.75">
      <c r="A162" s="15"/>
      <c r="B162" s="14"/>
      <c r="C162" s="36"/>
    </row>
    <row r="163" spans="1:3" s="6" customFormat="1" ht="12.75">
      <c r="A163" s="15"/>
      <c r="B163" s="14"/>
      <c r="C163" s="36"/>
    </row>
    <row r="164" spans="1:3" s="6" customFormat="1" ht="12.75">
      <c r="A164" s="15"/>
      <c r="B164" s="14"/>
      <c r="C164" s="36"/>
    </row>
    <row r="165" spans="1:3" s="6" customFormat="1" ht="12.75">
      <c r="A165" s="15"/>
      <c r="B165" s="14"/>
      <c r="C165" s="36"/>
    </row>
    <row r="166" spans="1:3" s="6" customFormat="1" ht="12.75">
      <c r="A166" s="15"/>
      <c r="B166" s="14"/>
      <c r="C166" s="36"/>
    </row>
    <row r="167" spans="1:3" s="6" customFormat="1" ht="12.75">
      <c r="A167" s="15"/>
      <c r="B167" s="14"/>
      <c r="C167" s="36"/>
    </row>
    <row r="168" spans="1:3" s="6" customFormat="1" ht="12.75">
      <c r="A168" s="15"/>
      <c r="B168" s="14"/>
      <c r="C168" s="36"/>
    </row>
    <row r="169" spans="1:3" s="6" customFormat="1" ht="12.75">
      <c r="A169" s="15"/>
      <c r="B169" s="14"/>
      <c r="C169" s="36"/>
    </row>
    <row r="170" spans="1:3" s="6" customFormat="1" ht="12.75">
      <c r="A170" s="15"/>
      <c r="B170" s="14"/>
      <c r="C170" s="36"/>
    </row>
    <row r="171" spans="1:3" s="6" customFormat="1" ht="12.75">
      <c r="A171" s="15"/>
      <c r="B171" s="14"/>
      <c r="C171" s="36"/>
    </row>
    <row r="172" spans="1:3" s="6" customFormat="1" ht="12.75">
      <c r="A172" s="15"/>
      <c r="B172" s="14"/>
      <c r="C172" s="36"/>
    </row>
    <row r="173" spans="1:3" s="6" customFormat="1" ht="12.75">
      <c r="A173" s="15"/>
      <c r="B173" s="14"/>
      <c r="C173" s="36"/>
    </row>
    <row r="174" spans="1:3" s="6" customFormat="1" ht="12.75">
      <c r="A174" s="15"/>
      <c r="B174" s="14"/>
      <c r="C174" s="36"/>
    </row>
    <row r="175" spans="1:3" s="6" customFormat="1" ht="12.75">
      <c r="A175" s="15"/>
      <c r="B175" s="14"/>
      <c r="C175" s="36"/>
    </row>
    <row r="176" spans="1:3" s="6" customFormat="1" ht="12.75">
      <c r="A176" s="15"/>
      <c r="B176" s="14"/>
      <c r="C176" s="36"/>
    </row>
    <row r="177" spans="1:3" s="6" customFormat="1" ht="12.75">
      <c r="A177" s="15"/>
      <c r="B177" s="14"/>
      <c r="C177" s="36"/>
    </row>
    <row r="178" spans="1:3" s="6" customFormat="1" ht="12.75">
      <c r="A178" s="15"/>
      <c r="B178" s="14"/>
      <c r="C178" s="36"/>
    </row>
  </sheetData>
  <sheetProtection/>
  <mergeCells count="11">
    <mergeCell ref="B1:D1"/>
    <mergeCell ref="A13:A15"/>
    <mergeCell ref="B13:B15"/>
    <mergeCell ref="C13:C15"/>
    <mergeCell ref="D13:D15"/>
    <mergeCell ref="B2:D2"/>
    <mergeCell ref="B3:D3"/>
    <mergeCell ref="B4:D4"/>
    <mergeCell ref="B5:D5"/>
    <mergeCell ref="A9:D9"/>
    <mergeCell ref="A10:D10"/>
  </mergeCells>
  <printOptions/>
  <pageMargins left="0.7874015748031497" right="0.3937007874015748" top="0.3937007874015748" bottom="0.3937007874015748" header="0.5118110236220472" footer="0.5118110236220472"/>
  <pageSetup fitToHeight="2"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743"/>
  <sheetViews>
    <sheetView view="pageBreakPreview" zoomScaleNormal="120" zoomScaleSheetLayoutView="100" workbookViewId="0" topLeftCell="A1">
      <selection activeCell="F16" sqref="F16"/>
    </sheetView>
  </sheetViews>
  <sheetFormatPr defaultColWidth="9.00390625" defaultRowHeight="12.75"/>
  <cols>
    <col min="1" max="1" width="4.625" style="0" customWidth="1"/>
    <col min="2" max="2" width="5.375" style="0" customWidth="1"/>
    <col min="3" max="3" width="11.75390625" style="72" customWidth="1"/>
    <col min="4" max="4" width="5.00390625" style="0" customWidth="1"/>
    <col min="5" max="5" width="54.625" style="3" customWidth="1"/>
    <col min="6" max="6" width="13.625" style="81" customWidth="1"/>
    <col min="7" max="7" width="13.25390625" style="0" customWidth="1"/>
  </cols>
  <sheetData>
    <row r="1" spans="5:7" ht="12.75">
      <c r="E1" s="122" t="s">
        <v>736</v>
      </c>
      <c r="F1" s="112"/>
      <c r="G1" s="112"/>
    </row>
    <row r="2" spans="5:7" ht="12.75">
      <c r="E2" s="122" t="s">
        <v>737</v>
      </c>
      <c r="F2" s="112"/>
      <c r="G2" s="112"/>
    </row>
    <row r="3" spans="5:7" ht="12.75">
      <c r="E3" s="122" t="s">
        <v>748</v>
      </c>
      <c r="F3" s="112"/>
      <c r="G3" s="112"/>
    </row>
    <row r="4" spans="5:7" ht="12.75">
      <c r="E4" s="122" t="s">
        <v>738</v>
      </c>
      <c r="F4" s="112"/>
      <c r="G4" s="112"/>
    </row>
    <row r="5" spans="5:7" ht="12.75">
      <c r="E5" s="122" t="s">
        <v>745</v>
      </c>
      <c r="F5" s="112"/>
      <c r="G5" s="112"/>
    </row>
    <row r="6" spans="6:7" ht="12.75">
      <c r="F6" s="3"/>
      <c r="G6" s="99"/>
    </row>
    <row r="7" spans="6:7" ht="12.75">
      <c r="F7" s="3"/>
      <c r="G7" s="99"/>
    </row>
    <row r="8" spans="6:7" ht="12.75">
      <c r="F8" s="3"/>
      <c r="G8" s="99"/>
    </row>
    <row r="9" spans="1:7" ht="12.75">
      <c r="A9" s="123" t="s">
        <v>746</v>
      </c>
      <c r="B9" s="123"/>
      <c r="C9" s="123"/>
      <c r="D9" s="123"/>
      <c r="E9" s="123"/>
      <c r="F9" s="123"/>
      <c r="G9" s="123"/>
    </row>
    <row r="10" spans="1:9" ht="12.75">
      <c r="A10" s="123" t="s">
        <v>739</v>
      </c>
      <c r="B10" s="123"/>
      <c r="C10" s="123"/>
      <c r="D10" s="123"/>
      <c r="E10" s="123"/>
      <c r="F10" s="123"/>
      <c r="G10" s="123"/>
      <c r="H10" s="1"/>
      <c r="I10" s="1"/>
    </row>
    <row r="11" spans="1:9" ht="12.75">
      <c r="A11" s="72"/>
      <c r="B11" s="72"/>
      <c r="D11" s="72"/>
      <c r="E11" s="72"/>
      <c r="F11" s="72"/>
      <c r="G11" s="100"/>
      <c r="H11" s="1"/>
      <c r="I11" s="1"/>
    </row>
    <row r="12" spans="1:7" ht="12.75">
      <c r="A12" s="98"/>
      <c r="B12" s="98"/>
      <c r="C12" s="98"/>
      <c r="D12" s="98"/>
      <c r="E12" s="98"/>
      <c r="F12" s="98"/>
      <c r="G12" s="47" t="s">
        <v>740</v>
      </c>
    </row>
    <row r="13" spans="1:7" ht="12.75">
      <c r="A13" s="115" t="s">
        <v>546</v>
      </c>
      <c r="B13" s="115" t="s">
        <v>547</v>
      </c>
      <c r="C13" s="115" t="s">
        <v>548</v>
      </c>
      <c r="D13" s="115" t="s">
        <v>549</v>
      </c>
      <c r="E13" s="118" t="s">
        <v>550</v>
      </c>
      <c r="F13" s="120" t="s">
        <v>741</v>
      </c>
      <c r="G13" s="120" t="s">
        <v>742</v>
      </c>
    </row>
    <row r="14" spans="1:7" ht="12.75">
      <c r="A14" s="117"/>
      <c r="B14" s="117"/>
      <c r="C14" s="116"/>
      <c r="D14" s="117"/>
      <c r="E14" s="119"/>
      <c r="F14" s="119"/>
      <c r="G14" s="121"/>
    </row>
    <row r="15" spans="1:7" ht="12.75">
      <c r="A15" s="117"/>
      <c r="B15" s="117"/>
      <c r="C15" s="116"/>
      <c r="D15" s="117"/>
      <c r="E15" s="119"/>
      <c r="F15" s="119"/>
      <c r="G15" s="121"/>
    </row>
    <row r="16" spans="1:7" s="4" customFormat="1" ht="12.75">
      <c r="A16" s="38"/>
      <c r="B16" s="38"/>
      <c r="C16" s="71"/>
      <c r="D16" s="38"/>
      <c r="E16" s="39" t="s">
        <v>56</v>
      </c>
      <c r="F16" s="48">
        <f>F234+F332+F364+F565+F714+F322+F17</f>
        <v>351128.968</v>
      </c>
      <c r="G16" s="48">
        <f>G234+G332+G364+G565+G714+G322+G17</f>
        <v>324956.25</v>
      </c>
    </row>
    <row r="17" spans="1:7" ht="12.75">
      <c r="A17" s="11">
        <v>501</v>
      </c>
      <c r="B17" s="11"/>
      <c r="C17" s="25"/>
      <c r="D17" s="11"/>
      <c r="E17" s="18" t="s">
        <v>55</v>
      </c>
      <c r="F17" s="75">
        <f>F18+F75+F109+F148+F170+F223+F130</f>
        <v>81805.05900000001</v>
      </c>
      <c r="G17" s="75">
        <f>G18+G75+G109+G148+G170+G223+G130</f>
        <v>63636.96000000001</v>
      </c>
    </row>
    <row r="18" spans="1:7" ht="12.75">
      <c r="A18" s="11" t="s">
        <v>552</v>
      </c>
      <c r="B18" s="11" t="s">
        <v>553</v>
      </c>
      <c r="C18" s="25"/>
      <c r="D18" s="11"/>
      <c r="E18" s="18" t="s">
        <v>560</v>
      </c>
      <c r="F18" s="75">
        <f>F25+F56+F62+F43+F50+F19</f>
        <v>18665.1</v>
      </c>
      <c r="G18" s="75">
        <f>G25+G56+G62+G43+G50+G19</f>
        <v>17988.120000000003</v>
      </c>
    </row>
    <row r="19" spans="1:7" ht="22.5">
      <c r="A19" s="40" t="s">
        <v>552</v>
      </c>
      <c r="B19" s="40" t="s">
        <v>551</v>
      </c>
      <c r="C19" s="45"/>
      <c r="D19" s="40"/>
      <c r="E19" s="21" t="s">
        <v>59</v>
      </c>
      <c r="F19" s="75">
        <f aca="true" t="shared" si="0" ref="F19:G23">F20</f>
        <v>1350</v>
      </c>
      <c r="G19" s="75">
        <f t="shared" si="0"/>
        <v>1320.65</v>
      </c>
    </row>
    <row r="20" spans="1:7" ht="22.5">
      <c r="A20" s="12" t="s">
        <v>552</v>
      </c>
      <c r="B20" s="12" t="s">
        <v>551</v>
      </c>
      <c r="C20" s="27" t="s">
        <v>384</v>
      </c>
      <c r="D20" s="8"/>
      <c r="E20" s="20" t="s">
        <v>30</v>
      </c>
      <c r="F20" s="76">
        <f t="shared" si="0"/>
        <v>1350</v>
      </c>
      <c r="G20" s="76">
        <f t="shared" si="0"/>
        <v>1320.65</v>
      </c>
    </row>
    <row r="21" spans="1:7" ht="12.75">
      <c r="A21" s="12" t="s">
        <v>552</v>
      </c>
      <c r="B21" s="12" t="s">
        <v>551</v>
      </c>
      <c r="C21" s="27" t="s">
        <v>385</v>
      </c>
      <c r="D21" s="8"/>
      <c r="E21" s="30" t="s">
        <v>170</v>
      </c>
      <c r="F21" s="76">
        <f t="shared" si="0"/>
        <v>1350</v>
      </c>
      <c r="G21" s="76">
        <f t="shared" si="0"/>
        <v>1320.65</v>
      </c>
    </row>
    <row r="22" spans="1:7" ht="12.75">
      <c r="A22" s="12" t="s">
        <v>552</v>
      </c>
      <c r="B22" s="12" t="s">
        <v>551</v>
      </c>
      <c r="C22" s="27" t="s">
        <v>504</v>
      </c>
      <c r="D22" s="8"/>
      <c r="E22" s="30" t="s">
        <v>505</v>
      </c>
      <c r="F22" s="76">
        <f t="shared" si="0"/>
        <v>1350</v>
      </c>
      <c r="G22" s="76">
        <f t="shared" si="0"/>
        <v>1320.65</v>
      </c>
    </row>
    <row r="23" spans="1:7" ht="22.5">
      <c r="A23" s="12" t="s">
        <v>552</v>
      </c>
      <c r="B23" s="12" t="s">
        <v>551</v>
      </c>
      <c r="C23" s="27" t="s">
        <v>506</v>
      </c>
      <c r="D23" s="8"/>
      <c r="E23" s="19" t="s">
        <v>507</v>
      </c>
      <c r="F23" s="76">
        <f>F24</f>
        <v>1350</v>
      </c>
      <c r="G23" s="76">
        <f t="shared" si="0"/>
        <v>1320.65</v>
      </c>
    </row>
    <row r="24" spans="1:7" ht="45">
      <c r="A24" s="12" t="s">
        <v>552</v>
      </c>
      <c r="B24" s="12" t="s">
        <v>551</v>
      </c>
      <c r="C24" s="27" t="s">
        <v>506</v>
      </c>
      <c r="D24" s="8" t="s">
        <v>94</v>
      </c>
      <c r="E24" s="20" t="s">
        <v>24</v>
      </c>
      <c r="F24" s="76">
        <v>1350</v>
      </c>
      <c r="G24" s="76">
        <v>1320.65</v>
      </c>
    </row>
    <row r="25" spans="1:7" s="4" customFormat="1" ht="33.75">
      <c r="A25" s="40" t="s">
        <v>552</v>
      </c>
      <c r="B25" s="40" t="s">
        <v>554</v>
      </c>
      <c r="C25" s="45"/>
      <c r="D25" s="41"/>
      <c r="E25" s="21" t="s">
        <v>376</v>
      </c>
      <c r="F25" s="79">
        <f>F26</f>
        <v>16014</v>
      </c>
      <c r="G25" s="79">
        <f>G26</f>
        <v>15489.32</v>
      </c>
    </row>
    <row r="26" spans="1:7" ht="22.5">
      <c r="A26" s="8" t="s">
        <v>552</v>
      </c>
      <c r="B26" s="8" t="s">
        <v>554</v>
      </c>
      <c r="C26" s="27" t="s">
        <v>384</v>
      </c>
      <c r="D26" s="8"/>
      <c r="E26" s="20" t="s">
        <v>30</v>
      </c>
      <c r="F26" s="77">
        <f>F27</f>
        <v>16014</v>
      </c>
      <c r="G26" s="77">
        <f>G27</f>
        <v>15489.32</v>
      </c>
    </row>
    <row r="27" spans="1:7" ht="12.75">
      <c r="A27" s="8" t="s">
        <v>552</v>
      </c>
      <c r="B27" s="8" t="s">
        <v>554</v>
      </c>
      <c r="C27" s="27" t="s">
        <v>385</v>
      </c>
      <c r="D27" s="8"/>
      <c r="E27" s="30" t="s">
        <v>170</v>
      </c>
      <c r="F27" s="77">
        <f>F28</f>
        <v>16014</v>
      </c>
      <c r="G27" s="77">
        <f>G28</f>
        <v>15489.32</v>
      </c>
    </row>
    <row r="28" spans="1:7" ht="22.5">
      <c r="A28" s="8" t="s">
        <v>552</v>
      </c>
      <c r="B28" s="8" t="s">
        <v>554</v>
      </c>
      <c r="C28" s="27" t="s">
        <v>386</v>
      </c>
      <c r="D28" s="8"/>
      <c r="E28" s="30" t="s">
        <v>177</v>
      </c>
      <c r="F28" s="77">
        <f>F29+F34+F38</f>
        <v>16014</v>
      </c>
      <c r="G28" s="77">
        <f>G29+G34+G38</f>
        <v>15489.32</v>
      </c>
    </row>
    <row r="29" spans="1:7" ht="12.75">
      <c r="A29" s="8" t="s">
        <v>552</v>
      </c>
      <c r="B29" s="8" t="s">
        <v>554</v>
      </c>
      <c r="C29" s="27" t="s">
        <v>387</v>
      </c>
      <c r="D29" s="8"/>
      <c r="E29" s="19" t="s">
        <v>383</v>
      </c>
      <c r="F29" s="77">
        <f>F30</f>
        <v>15644.9</v>
      </c>
      <c r="G29" s="77">
        <f>G30</f>
        <v>15127.89</v>
      </c>
    </row>
    <row r="30" spans="1:7" ht="22.5">
      <c r="A30" s="8" t="s">
        <v>552</v>
      </c>
      <c r="B30" s="8" t="s">
        <v>554</v>
      </c>
      <c r="C30" s="27" t="s">
        <v>99</v>
      </c>
      <c r="D30" s="8"/>
      <c r="E30" s="19" t="s">
        <v>100</v>
      </c>
      <c r="F30" s="77">
        <f>F31+F32+F33</f>
        <v>15644.9</v>
      </c>
      <c r="G30" s="77">
        <f>G31+G32+G33</f>
        <v>15127.89</v>
      </c>
    </row>
    <row r="31" spans="1:7" ht="45">
      <c r="A31" s="8" t="s">
        <v>552</v>
      </c>
      <c r="B31" s="8" t="s">
        <v>554</v>
      </c>
      <c r="C31" s="27" t="s">
        <v>99</v>
      </c>
      <c r="D31" s="8" t="s">
        <v>94</v>
      </c>
      <c r="E31" s="20" t="s">
        <v>95</v>
      </c>
      <c r="F31" s="76">
        <v>13365</v>
      </c>
      <c r="G31" s="76">
        <v>13032.47</v>
      </c>
    </row>
    <row r="32" spans="1:7" ht="22.5">
      <c r="A32" s="8" t="s">
        <v>552</v>
      </c>
      <c r="B32" s="8" t="s">
        <v>554</v>
      </c>
      <c r="C32" s="27" t="s">
        <v>99</v>
      </c>
      <c r="D32" s="8" t="s">
        <v>96</v>
      </c>
      <c r="E32" s="20" t="s">
        <v>575</v>
      </c>
      <c r="F32" s="76">
        <f>2495.9-16-224</f>
        <v>2255.9</v>
      </c>
      <c r="G32" s="76">
        <v>2091.42</v>
      </c>
    </row>
    <row r="33" spans="1:7" ht="12.75">
      <c r="A33" s="8" t="s">
        <v>552</v>
      </c>
      <c r="B33" s="8" t="s">
        <v>554</v>
      </c>
      <c r="C33" s="27" t="s">
        <v>99</v>
      </c>
      <c r="D33" s="8" t="s">
        <v>140</v>
      </c>
      <c r="E33" s="19" t="s">
        <v>141</v>
      </c>
      <c r="F33" s="76">
        <f>60-26-10</f>
        <v>24</v>
      </c>
      <c r="G33" s="76">
        <v>4</v>
      </c>
    </row>
    <row r="34" spans="1:7" ht="22.5">
      <c r="A34" s="8" t="s">
        <v>552</v>
      </c>
      <c r="B34" s="8" t="s">
        <v>554</v>
      </c>
      <c r="C34" s="27" t="s">
        <v>388</v>
      </c>
      <c r="D34" s="8"/>
      <c r="E34" s="29" t="s">
        <v>324</v>
      </c>
      <c r="F34" s="76">
        <f>F35</f>
        <v>40</v>
      </c>
      <c r="G34" s="76">
        <f>G35</f>
        <v>32.33</v>
      </c>
    </row>
    <row r="35" spans="1:7" ht="12.75">
      <c r="A35" s="8" t="s">
        <v>552</v>
      </c>
      <c r="B35" s="8" t="s">
        <v>554</v>
      </c>
      <c r="C35" s="27" t="s">
        <v>389</v>
      </c>
      <c r="D35" s="8"/>
      <c r="E35" s="19" t="s">
        <v>383</v>
      </c>
      <c r="F35" s="76">
        <f>F36</f>
        <v>40</v>
      </c>
      <c r="G35" s="76">
        <f>G36</f>
        <v>32.33</v>
      </c>
    </row>
    <row r="36" spans="1:7" ht="22.5">
      <c r="A36" s="8" t="s">
        <v>552</v>
      </c>
      <c r="B36" s="8" t="s">
        <v>554</v>
      </c>
      <c r="C36" s="27" t="s">
        <v>108</v>
      </c>
      <c r="D36" s="8"/>
      <c r="E36" s="19" t="s">
        <v>101</v>
      </c>
      <c r="F36" s="76">
        <f>F37</f>
        <v>40</v>
      </c>
      <c r="G36" s="76">
        <f>G37</f>
        <v>32.33</v>
      </c>
    </row>
    <row r="37" spans="1:7" ht="45">
      <c r="A37" s="8" t="s">
        <v>552</v>
      </c>
      <c r="B37" s="8" t="s">
        <v>554</v>
      </c>
      <c r="C37" s="27" t="s">
        <v>108</v>
      </c>
      <c r="D37" s="8" t="s">
        <v>94</v>
      </c>
      <c r="E37" s="20" t="s">
        <v>95</v>
      </c>
      <c r="F37" s="76">
        <v>40</v>
      </c>
      <c r="G37" s="76">
        <v>32.33</v>
      </c>
    </row>
    <row r="38" spans="1:7" ht="33.75">
      <c r="A38" s="8" t="s">
        <v>552</v>
      </c>
      <c r="B38" s="8" t="s">
        <v>554</v>
      </c>
      <c r="C38" s="27" t="s">
        <v>390</v>
      </c>
      <c r="D38" s="8"/>
      <c r="E38" s="29" t="s">
        <v>111</v>
      </c>
      <c r="F38" s="76">
        <f>F39</f>
        <v>329.1</v>
      </c>
      <c r="G38" s="76">
        <f>G39</f>
        <v>329.1</v>
      </c>
    </row>
    <row r="39" spans="1:7" ht="33" customHeight="1">
      <c r="A39" s="8" t="s">
        <v>552</v>
      </c>
      <c r="B39" s="8" t="s">
        <v>554</v>
      </c>
      <c r="C39" s="27" t="s">
        <v>109</v>
      </c>
      <c r="D39" s="8"/>
      <c r="E39" s="19" t="s">
        <v>392</v>
      </c>
      <c r="F39" s="77">
        <f>F40</f>
        <v>329.1</v>
      </c>
      <c r="G39" s="77">
        <f>G40</f>
        <v>329.1</v>
      </c>
    </row>
    <row r="40" spans="1:7" s="7" customFormat="1" ht="33" customHeight="1">
      <c r="A40" s="8" t="s">
        <v>552</v>
      </c>
      <c r="B40" s="8" t="s">
        <v>554</v>
      </c>
      <c r="C40" s="27" t="s">
        <v>110</v>
      </c>
      <c r="D40" s="8"/>
      <c r="E40" s="19" t="s">
        <v>107</v>
      </c>
      <c r="F40" s="77">
        <f>F41+F42</f>
        <v>329.1</v>
      </c>
      <c r="G40" s="77">
        <f>G41+G42</f>
        <v>329.1</v>
      </c>
    </row>
    <row r="41" spans="1:7" ht="45">
      <c r="A41" s="8" t="s">
        <v>552</v>
      </c>
      <c r="B41" s="8" t="s">
        <v>554</v>
      </c>
      <c r="C41" s="27" t="s">
        <v>110</v>
      </c>
      <c r="D41" s="8" t="s">
        <v>94</v>
      </c>
      <c r="E41" s="20" t="s">
        <v>95</v>
      </c>
      <c r="F41" s="77">
        <v>281</v>
      </c>
      <c r="G41" s="77">
        <v>281</v>
      </c>
    </row>
    <row r="42" spans="1:7" ht="22.5">
      <c r="A42" s="8" t="s">
        <v>552</v>
      </c>
      <c r="B42" s="8" t="s">
        <v>554</v>
      </c>
      <c r="C42" s="27" t="s">
        <v>110</v>
      </c>
      <c r="D42" s="8" t="s">
        <v>96</v>
      </c>
      <c r="E42" s="20" t="s">
        <v>575</v>
      </c>
      <c r="F42" s="77">
        <v>48.1</v>
      </c>
      <c r="G42" s="77">
        <v>48.1</v>
      </c>
    </row>
    <row r="43" spans="1:7" s="7" customFormat="1" ht="12.75">
      <c r="A43" s="11" t="s">
        <v>552</v>
      </c>
      <c r="B43" s="11" t="s">
        <v>543</v>
      </c>
      <c r="C43" s="25"/>
      <c r="D43" s="11"/>
      <c r="E43" s="46" t="s">
        <v>544</v>
      </c>
      <c r="F43" s="77">
        <f aca="true" t="shared" si="1" ref="F43:G48">F44</f>
        <v>41.4</v>
      </c>
      <c r="G43" s="77">
        <f t="shared" si="1"/>
        <v>41.4</v>
      </c>
    </row>
    <row r="44" spans="1:7" s="7" customFormat="1" ht="22.5">
      <c r="A44" s="8" t="s">
        <v>552</v>
      </c>
      <c r="B44" s="8" t="s">
        <v>543</v>
      </c>
      <c r="C44" s="27" t="s">
        <v>384</v>
      </c>
      <c r="D44" s="11"/>
      <c r="E44" s="20" t="s">
        <v>30</v>
      </c>
      <c r="F44" s="77">
        <f t="shared" si="1"/>
        <v>41.4</v>
      </c>
      <c r="G44" s="77">
        <f t="shared" si="1"/>
        <v>41.4</v>
      </c>
    </row>
    <row r="45" spans="1:7" s="7" customFormat="1" ht="12.75">
      <c r="A45" s="8" t="s">
        <v>552</v>
      </c>
      <c r="B45" s="8" t="s">
        <v>543</v>
      </c>
      <c r="C45" s="27" t="s">
        <v>385</v>
      </c>
      <c r="D45" s="11"/>
      <c r="E45" s="30" t="s">
        <v>170</v>
      </c>
      <c r="F45" s="77">
        <f t="shared" si="1"/>
        <v>41.4</v>
      </c>
      <c r="G45" s="77">
        <f t="shared" si="1"/>
        <v>41.4</v>
      </c>
    </row>
    <row r="46" spans="1:7" s="7" customFormat="1" ht="33.75">
      <c r="A46" s="8" t="s">
        <v>552</v>
      </c>
      <c r="B46" s="8" t="s">
        <v>543</v>
      </c>
      <c r="C46" s="27" t="s">
        <v>391</v>
      </c>
      <c r="D46" s="8"/>
      <c r="E46" s="49" t="s">
        <v>112</v>
      </c>
      <c r="F46" s="77">
        <f t="shared" si="1"/>
        <v>41.4</v>
      </c>
      <c r="G46" s="77">
        <f t="shared" si="1"/>
        <v>41.4</v>
      </c>
    </row>
    <row r="47" spans="1:7" s="7" customFormat="1" ht="33.75">
      <c r="A47" s="8" t="s">
        <v>552</v>
      </c>
      <c r="B47" s="8" t="s">
        <v>543</v>
      </c>
      <c r="C47" s="27" t="s">
        <v>113</v>
      </c>
      <c r="D47" s="8"/>
      <c r="E47" s="73" t="s">
        <v>114</v>
      </c>
      <c r="F47" s="77">
        <f t="shared" si="1"/>
        <v>41.4</v>
      </c>
      <c r="G47" s="77">
        <f t="shared" si="1"/>
        <v>41.4</v>
      </c>
    </row>
    <row r="48" spans="1:7" s="7" customFormat="1" ht="33.75">
      <c r="A48" s="8" t="s">
        <v>552</v>
      </c>
      <c r="B48" s="8" t="s">
        <v>543</v>
      </c>
      <c r="C48" s="27" t="s">
        <v>408</v>
      </c>
      <c r="D48" s="8"/>
      <c r="E48" s="73" t="s">
        <v>115</v>
      </c>
      <c r="F48" s="77">
        <f>F49</f>
        <v>41.4</v>
      </c>
      <c r="G48" s="77">
        <f t="shared" si="1"/>
        <v>41.4</v>
      </c>
    </row>
    <row r="49" spans="1:7" s="7" customFormat="1" ht="22.5">
      <c r="A49" s="12" t="s">
        <v>552</v>
      </c>
      <c r="B49" s="12" t="s">
        <v>543</v>
      </c>
      <c r="C49" s="27" t="s">
        <v>408</v>
      </c>
      <c r="D49" s="8" t="s">
        <v>96</v>
      </c>
      <c r="E49" s="20" t="s">
        <v>97</v>
      </c>
      <c r="F49" s="77">
        <v>41.4</v>
      </c>
      <c r="G49" s="77">
        <v>41.4</v>
      </c>
    </row>
    <row r="50" spans="1:7" s="69" customFormat="1" ht="12.75">
      <c r="A50" s="40" t="s">
        <v>552</v>
      </c>
      <c r="B50" s="40" t="s">
        <v>393</v>
      </c>
      <c r="C50" s="25"/>
      <c r="D50" s="11"/>
      <c r="E50" s="18" t="s">
        <v>394</v>
      </c>
      <c r="F50" s="80">
        <f aca="true" t="shared" si="2" ref="F50:G54">F51</f>
        <v>1000</v>
      </c>
      <c r="G50" s="80">
        <f t="shared" si="2"/>
        <v>1000</v>
      </c>
    </row>
    <row r="51" spans="1:7" s="7" customFormat="1" ht="12.75">
      <c r="A51" s="12" t="s">
        <v>552</v>
      </c>
      <c r="B51" s="12" t="s">
        <v>393</v>
      </c>
      <c r="C51" s="27" t="s">
        <v>381</v>
      </c>
      <c r="D51" s="8"/>
      <c r="E51" s="19" t="s">
        <v>147</v>
      </c>
      <c r="F51" s="77">
        <f t="shared" si="2"/>
        <v>1000</v>
      </c>
      <c r="G51" s="77">
        <f t="shared" si="2"/>
        <v>1000</v>
      </c>
    </row>
    <row r="52" spans="1:7" s="7" customFormat="1" ht="22.5">
      <c r="A52" s="12" t="s">
        <v>552</v>
      </c>
      <c r="B52" s="12" t="s">
        <v>393</v>
      </c>
      <c r="C52" s="27" t="s">
        <v>395</v>
      </c>
      <c r="D52" s="8"/>
      <c r="E52" s="20" t="s">
        <v>396</v>
      </c>
      <c r="F52" s="77">
        <f t="shared" si="2"/>
        <v>1000</v>
      </c>
      <c r="G52" s="77">
        <f t="shared" si="2"/>
        <v>1000</v>
      </c>
    </row>
    <row r="53" spans="1:7" s="7" customFormat="1" ht="12.75">
      <c r="A53" s="12" t="s">
        <v>552</v>
      </c>
      <c r="B53" s="12" t="s">
        <v>393</v>
      </c>
      <c r="C53" s="27" t="s">
        <v>397</v>
      </c>
      <c r="D53" s="8"/>
      <c r="E53" s="19" t="s">
        <v>383</v>
      </c>
      <c r="F53" s="77">
        <f t="shared" si="2"/>
        <v>1000</v>
      </c>
      <c r="G53" s="77">
        <f t="shared" si="2"/>
        <v>1000</v>
      </c>
    </row>
    <row r="54" spans="1:7" s="7" customFormat="1" ht="22.5">
      <c r="A54" s="12" t="s">
        <v>552</v>
      </c>
      <c r="B54" s="12" t="s">
        <v>393</v>
      </c>
      <c r="C54" s="27" t="s">
        <v>532</v>
      </c>
      <c r="D54" s="8"/>
      <c r="E54" s="20" t="s">
        <v>531</v>
      </c>
      <c r="F54" s="77">
        <f>F55</f>
        <v>1000</v>
      </c>
      <c r="G54" s="77">
        <f t="shared" si="2"/>
        <v>1000</v>
      </c>
    </row>
    <row r="55" spans="1:7" s="7" customFormat="1" ht="12.75">
      <c r="A55" s="12" t="s">
        <v>552</v>
      </c>
      <c r="B55" s="12" t="s">
        <v>393</v>
      </c>
      <c r="C55" s="27" t="s">
        <v>532</v>
      </c>
      <c r="D55" s="8" t="s">
        <v>140</v>
      </c>
      <c r="E55" s="19" t="s">
        <v>141</v>
      </c>
      <c r="F55" s="77">
        <v>1000</v>
      </c>
      <c r="G55" s="77">
        <v>1000</v>
      </c>
    </row>
    <row r="56" spans="1:7" s="4" customFormat="1" ht="12.75">
      <c r="A56" s="11" t="s">
        <v>552</v>
      </c>
      <c r="B56" s="11" t="s">
        <v>61</v>
      </c>
      <c r="C56" s="25"/>
      <c r="D56" s="11"/>
      <c r="E56" s="18" t="s">
        <v>561</v>
      </c>
      <c r="F56" s="75">
        <f aca="true" t="shared" si="3" ref="F56:G60">F57</f>
        <v>82.7</v>
      </c>
      <c r="G56" s="75">
        <f t="shared" si="3"/>
        <v>0</v>
      </c>
    </row>
    <row r="57" spans="1:7" s="4" customFormat="1" ht="12.75">
      <c r="A57" s="8" t="s">
        <v>552</v>
      </c>
      <c r="B57" s="8" t="s">
        <v>61</v>
      </c>
      <c r="C57" s="27" t="s">
        <v>381</v>
      </c>
      <c r="D57" s="42"/>
      <c r="E57" s="19" t="s">
        <v>147</v>
      </c>
      <c r="F57" s="76">
        <f t="shared" si="3"/>
        <v>82.7</v>
      </c>
      <c r="G57" s="76">
        <f t="shared" si="3"/>
        <v>0</v>
      </c>
    </row>
    <row r="58" spans="1:7" s="4" customFormat="1" ht="12.75">
      <c r="A58" s="8" t="s">
        <v>552</v>
      </c>
      <c r="B58" s="8" t="s">
        <v>61</v>
      </c>
      <c r="C58" s="28" t="s">
        <v>398</v>
      </c>
      <c r="D58" s="42"/>
      <c r="E58" s="20" t="s">
        <v>57</v>
      </c>
      <c r="F58" s="76">
        <f t="shared" si="3"/>
        <v>82.7</v>
      </c>
      <c r="G58" s="76">
        <f t="shared" si="3"/>
        <v>0</v>
      </c>
    </row>
    <row r="59" spans="1:7" ht="12.75">
      <c r="A59" s="8" t="s">
        <v>552</v>
      </c>
      <c r="B59" s="8" t="s">
        <v>61</v>
      </c>
      <c r="C59" s="27" t="s">
        <v>399</v>
      </c>
      <c r="D59" s="8"/>
      <c r="E59" s="19" t="s">
        <v>383</v>
      </c>
      <c r="F59" s="76">
        <f t="shared" si="3"/>
        <v>82.7</v>
      </c>
      <c r="G59" s="76">
        <f t="shared" si="3"/>
        <v>0</v>
      </c>
    </row>
    <row r="60" spans="1:7" ht="12.75">
      <c r="A60" s="8" t="s">
        <v>552</v>
      </c>
      <c r="B60" s="8" t="s">
        <v>61</v>
      </c>
      <c r="C60" s="27" t="s">
        <v>116</v>
      </c>
      <c r="D60" s="8"/>
      <c r="E60" s="20" t="s">
        <v>117</v>
      </c>
      <c r="F60" s="77">
        <f>F61</f>
        <v>82.7</v>
      </c>
      <c r="G60" s="77">
        <f t="shared" si="3"/>
        <v>0</v>
      </c>
    </row>
    <row r="61" spans="1:8" ht="12.75">
      <c r="A61" s="8" t="s">
        <v>552</v>
      </c>
      <c r="B61" s="8" t="s">
        <v>61</v>
      </c>
      <c r="C61" s="27" t="s">
        <v>116</v>
      </c>
      <c r="D61" s="8" t="s">
        <v>140</v>
      </c>
      <c r="E61" s="19" t="s">
        <v>141</v>
      </c>
      <c r="F61" s="77">
        <f>200-80.3-37</f>
        <v>82.7</v>
      </c>
      <c r="G61" s="77">
        <v>0</v>
      </c>
      <c r="H61" s="92"/>
    </row>
    <row r="62" spans="1:7" s="4" customFormat="1" ht="12.75">
      <c r="A62" s="11" t="s">
        <v>552</v>
      </c>
      <c r="B62" s="11" t="s">
        <v>66</v>
      </c>
      <c r="C62" s="25"/>
      <c r="D62" s="11"/>
      <c r="E62" s="18" t="s">
        <v>562</v>
      </c>
      <c r="F62" s="75">
        <f>F63</f>
        <v>177</v>
      </c>
      <c r="G62" s="75">
        <f>G63</f>
        <v>136.75</v>
      </c>
    </row>
    <row r="63" spans="1:7" s="4" customFormat="1" ht="22.5">
      <c r="A63" s="8" t="s">
        <v>552</v>
      </c>
      <c r="B63" s="8" t="s">
        <v>66</v>
      </c>
      <c r="C63" s="27" t="s">
        <v>384</v>
      </c>
      <c r="D63" s="8"/>
      <c r="E63" s="20" t="s">
        <v>30</v>
      </c>
      <c r="F63" s="75">
        <f>F64+F70</f>
        <v>177</v>
      </c>
      <c r="G63" s="75">
        <f>G64+G70</f>
        <v>136.75</v>
      </c>
    </row>
    <row r="64" spans="1:7" s="4" customFormat="1" ht="33.75">
      <c r="A64" s="12" t="s">
        <v>552</v>
      </c>
      <c r="B64" s="12" t="s">
        <v>66</v>
      </c>
      <c r="C64" s="28" t="s">
        <v>400</v>
      </c>
      <c r="D64" s="12"/>
      <c r="E64" s="29" t="s">
        <v>520</v>
      </c>
      <c r="F64" s="76">
        <f>F65</f>
        <v>45</v>
      </c>
      <c r="G64" s="76">
        <f>G65</f>
        <v>38.95</v>
      </c>
    </row>
    <row r="65" spans="1:7" s="69" customFormat="1" ht="22.5">
      <c r="A65" s="12" t="s">
        <v>552</v>
      </c>
      <c r="B65" s="12" t="s">
        <v>66</v>
      </c>
      <c r="C65" s="28" t="s">
        <v>401</v>
      </c>
      <c r="D65" s="12"/>
      <c r="E65" s="19" t="s">
        <v>501</v>
      </c>
      <c r="F65" s="76">
        <f>F66</f>
        <v>45</v>
      </c>
      <c r="G65" s="76">
        <f>G66</f>
        <v>38.95</v>
      </c>
    </row>
    <row r="66" spans="1:7" s="69" customFormat="1" ht="12.75">
      <c r="A66" s="12" t="s">
        <v>552</v>
      </c>
      <c r="B66" s="12" t="s">
        <v>66</v>
      </c>
      <c r="C66" s="28" t="s">
        <v>402</v>
      </c>
      <c r="D66" s="12"/>
      <c r="E66" s="19" t="s">
        <v>383</v>
      </c>
      <c r="F66" s="76">
        <f>F67</f>
        <v>45</v>
      </c>
      <c r="G66" s="76">
        <f>G67</f>
        <v>38.95</v>
      </c>
    </row>
    <row r="67" spans="1:7" s="69" customFormat="1" ht="22.5">
      <c r="A67" s="12" t="s">
        <v>552</v>
      </c>
      <c r="B67" s="12" t="s">
        <v>66</v>
      </c>
      <c r="C67" s="28" t="s">
        <v>567</v>
      </c>
      <c r="D67" s="12"/>
      <c r="E67" s="19" t="s">
        <v>0</v>
      </c>
      <c r="F67" s="76">
        <f>F68</f>
        <v>45</v>
      </c>
      <c r="G67" s="76">
        <f>G68</f>
        <v>38.95</v>
      </c>
    </row>
    <row r="68" spans="1:7" s="69" customFormat="1" ht="12.75">
      <c r="A68" s="12" t="s">
        <v>552</v>
      </c>
      <c r="B68" s="12" t="s">
        <v>66</v>
      </c>
      <c r="C68" s="28" t="s">
        <v>567</v>
      </c>
      <c r="D68" s="8" t="s">
        <v>140</v>
      </c>
      <c r="E68" s="19" t="s">
        <v>141</v>
      </c>
      <c r="F68" s="76">
        <v>45</v>
      </c>
      <c r="G68" s="76">
        <v>38.95</v>
      </c>
    </row>
    <row r="69" spans="1:7" s="4" customFormat="1" ht="13.5" customHeight="1">
      <c r="A69" s="8" t="s">
        <v>552</v>
      </c>
      <c r="B69" s="8" t="s">
        <v>66</v>
      </c>
      <c r="C69" s="27" t="s">
        <v>385</v>
      </c>
      <c r="D69" s="8"/>
      <c r="E69" s="30" t="s">
        <v>170</v>
      </c>
      <c r="F69" s="76">
        <f>F70</f>
        <v>132</v>
      </c>
      <c r="G69" s="76">
        <f>G70</f>
        <v>97.8</v>
      </c>
    </row>
    <row r="70" spans="1:7" s="4" customFormat="1" ht="48.75" customHeight="1">
      <c r="A70" s="8" t="s">
        <v>552</v>
      </c>
      <c r="B70" s="8" t="s">
        <v>66</v>
      </c>
      <c r="C70" s="27" t="s">
        <v>404</v>
      </c>
      <c r="D70" s="8"/>
      <c r="E70" s="30" t="s">
        <v>416</v>
      </c>
      <c r="F70" s="76">
        <f>F71</f>
        <v>132</v>
      </c>
      <c r="G70" s="76">
        <f>G71</f>
        <v>97.8</v>
      </c>
    </row>
    <row r="71" spans="1:7" ht="22.5">
      <c r="A71" s="8" t="s">
        <v>552</v>
      </c>
      <c r="B71" s="8" t="s">
        <v>66</v>
      </c>
      <c r="C71" s="27" t="s">
        <v>417</v>
      </c>
      <c r="D71" s="8"/>
      <c r="E71" s="19" t="s">
        <v>392</v>
      </c>
      <c r="F71" s="76">
        <f>F72</f>
        <v>132</v>
      </c>
      <c r="G71" s="76">
        <f>G72</f>
        <v>97.8</v>
      </c>
    </row>
    <row r="72" spans="1:7" ht="45">
      <c r="A72" s="8" t="s">
        <v>552</v>
      </c>
      <c r="B72" s="8" t="s">
        <v>66</v>
      </c>
      <c r="C72" s="27" t="s">
        <v>118</v>
      </c>
      <c r="D72" s="13"/>
      <c r="E72" s="19" t="s">
        <v>119</v>
      </c>
      <c r="F72" s="76">
        <f>F73+F74</f>
        <v>132</v>
      </c>
      <c r="G72" s="76">
        <f>G73+G74</f>
        <v>97.8</v>
      </c>
    </row>
    <row r="73" spans="1:7" ht="45">
      <c r="A73" s="8" t="s">
        <v>552</v>
      </c>
      <c r="B73" s="8" t="s">
        <v>66</v>
      </c>
      <c r="C73" s="27" t="s">
        <v>118</v>
      </c>
      <c r="D73" s="8" t="s">
        <v>94</v>
      </c>
      <c r="E73" s="20" t="s">
        <v>95</v>
      </c>
      <c r="F73" s="76">
        <v>102</v>
      </c>
      <c r="G73" s="76">
        <v>67.8</v>
      </c>
    </row>
    <row r="74" spans="1:7" ht="22.5">
      <c r="A74" s="8" t="s">
        <v>552</v>
      </c>
      <c r="B74" s="8" t="s">
        <v>66</v>
      </c>
      <c r="C74" s="27" t="s">
        <v>118</v>
      </c>
      <c r="D74" s="8" t="s">
        <v>96</v>
      </c>
      <c r="E74" s="20" t="s">
        <v>575</v>
      </c>
      <c r="F74" s="76">
        <v>30</v>
      </c>
      <c r="G74" s="76">
        <v>30</v>
      </c>
    </row>
    <row r="75" spans="1:7" s="4" customFormat="1" ht="22.5">
      <c r="A75" s="11" t="s">
        <v>552</v>
      </c>
      <c r="B75" s="11" t="s">
        <v>555</v>
      </c>
      <c r="C75" s="25"/>
      <c r="D75" s="11"/>
      <c r="E75" s="18" t="s">
        <v>563</v>
      </c>
      <c r="F75" s="75">
        <f>F76+F84</f>
        <v>856.5</v>
      </c>
      <c r="G75" s="75">
        <f>G76+G84</f>
        <v>849.45</v>
      </c>
    </row>
    <row r="76" spans="1:7" s="4" customFormat="1" ht="12.75">
      <c r="A76" s="11" t="s">
        <v>552</v>
      </c>
      <c r="B76" s="11" t="s">
        <v>91</v>
      </c>
      <c r="C76" s="25"/>
      <c r="D76" s="11"/>
      <c r="E76" s="18" t="s">
        <v>92</v>
      </c>
      <c r="F76" s="75">
        <f aca="true" t="shared" si="4" ref="F76:G81">F77</f>
        <v>656</v>
      </c>
      <c r="G76" s="75">
        <f t="shared" si="4"/>
        <v>656</v>
      </c>
    </row>
    <row r="77" spans="1:7" s="4" customFormat="1" ht="22.5">
      <c r="A77" s="8" t="s">
        <v>552</v>
      </c>
      <c r="B77" s="8" t="s">
        <v>91</v>
      </c>
      <c r="C77" s="27" t="s">
        <v>384</v>
      </c>
      <c r="D77" s="8"/>
      <c r="E77" s="20" t="s">
        <v>30</v>
      </c>
      <c r="F77" s="75">
        <f t="shared" si="4"/>
        <v>656</v>
      </c>
      <c r="G77" s="75">
        <f t="shared" si="4"/>
        <v>656</v>
      </c>
    </row>
    <row r="78" spans="1:7" s="4" customFormat="1" ht="12.75">
      <c r="A78" s="8" t="s">
        <v>552</v>
      </c>
      <c r="B78" s="8" t="s">
        <v>91</v>
      </c>
      <c r="C78" s="27" t="s">
        <v>385</v>
      </c>
      <c r="D78" s="8"/>
      <c r="E78" s="30" t="s">
        <v>170</v>
      </c>
      <c r="F78" s="76">
        <f t="shared" si="4"/>
        <v>656</v>
      </c>
      <c r="G78" s="76">
        <f t="shared" si="4"/>
        <v>656</v>
      </c>
    </row>
    <row r="79" spans="1:7" s="4" customFormat="1" ht="22.5">
      <c r="A79" s="8" t="s">
        <v>552</v>
      </c>
      <c r="B79" s="8" t="s">
        <v>91</v>
      </c>
      <c r="C79" s="27" t="s">
        <v>388</v>
      </c>
      <c r="D79" s="8"/>
      <c r="E79" s="29" t="s">
        <v>324</v>
      </c>
      <c r="F79" s="76">
        <f t="shared" si="4"/>
        <v>656</v>
      </c>
      <c r="G79" s="76">
        <f t="shared" si="4"/>
        <v>656</v>
      </c>
    </row>
    <row r="80" spans="1:7" s="4" customFormat="1" ht="33.75">
      <c r="A80" s="8" t="s">
        <v>552</v>
      </c>
      <c r="B80" s="8" t="s">
        <v>91</v>
      </c>
      <c r="C80" s="27" t="s">
        <v>120</v>
      </c>
      <c r="D80" s="8"/>
      <c r="E80" s="19" t="s">
        <v>419</v>
      </c>
      <c r="F80" s="76">
        <f t="shared" si="4"/>
        <v>656</v>
      </c>
      <c r="G80" s="76">
        <f t="shared" si="4"/>
        <v>656</v>
      </c>
    </row>
    <row r="81" spans="1:7" s="4" customFormat="1" ht="78.75">
      <c r="A81" s="8" t="s">
        <v>552</v>
      </c>
      <c r="B81" s="8" t="s">
        <v>91</v>
      </c>
      <c r="C81" s="27" t="s">
        <v>121</v>
      </c>
      <c r="D81" s="8"/>
      <c r="E81" s="19" t="s">
        <v>122</v>
      </c>
      <c r="F81" s="76">
        <f>F82+F83</f>
        <v>656</v>
      </c>
      <c r="G81" s="76">
        <f>G82+G83</f>
        <v>656</v>
      </c>
    </row>
    <row r="82" spans="1:7" s="4" customFormat="1" ht="45">
      <c r="A82" s="8" t="s">
        <v>552</v>
      </c>
      <c r="B82" s="8" t="s">
        <v>91</v>
      </c>
      <c r="C82" s="27" t="s">
        <v>121</v>
      </c>
      <c r="D82" s="8" t="s">
        <v>94</v>
      </c>
      <c r="E82" s="20" t="s">
        <v>95</v>
      </c>
      <c r="F82" s="76">
        <f>493</f>
        <v>493</v>
      </c>
      <c r="G82" s="76">
        <v>493</v>
      </c>
    </row>
    <row r="83" spans="1:7" s="4" customFormat="1" ht="22.5">
      <c r="A83" s="8" t="s">
        <v>552</v>
      </c>
      <c r="B83" s="8" t="s">
        <v>91</v>
      </c>
      <c r="C83" s="27" t="s">
        <v>121</v>
      </c>
      <c r="D83" s="8" t="s">
        <v>96</v>
      </c>
      <c r="E83" s="20" t="s">
        <v>575</v>
      </c>
      <c r="F83" s="76">
        <v>163</v>
      </c>
      <c r="G83" s="76">
        <v>163</v>
      </c>
    </row>
    <row r="84" spans="1:7" s="4" customFormat="1" ht="22.5">
      <c r="A84" s="11" t="s">
        <v>552</v>
      </c>
      <c r="B84" s="11" t="s">
        <v>556</v>
      </c>
      <c r="C84" s="25"/>
      <c r="D84" s="11"/>
      <c r="E84" s="18" t="s">
        <v>67</v>
      </c>
      <c r="F84" s="75">
        <f>F85</f>
        <v>200.5</v>
      </c>
      <c r="G84" s="75">
        <f>G85</f>
        <v>193.45000000000002</v>
      </c>
    </row>
    <row r="85" spans="1:7" ht="22.5">
      <c r="A85" s="8" t="s">
        <v>552</v>
      </c>
      <c r="B85" s="8" t="s">
        <v>556</v>
      </c>
      <c r="C85" s="27" t="s">
        <v>420</v>
      </c>
      <c r="D85" s="8"/>
      <c r="E85" s="20" t="s">
        <v>596</v>
      </c>
      <c r="F85" s="76">
        <f>F86+F91+F104</f>
        <v>200.5</v>
      </c>
      <c r="G85" s="76">
        <f>G86+G91+G104</f>
        <v>193.45000000000002</v>
      </c>
    </row>
    <row r="86" spans="1:7" ht="22.5">
      <c r="A86" s="8" t="s">
        <v>552</v>
      </c>
      <c r="B86" s="8" t="s">
        <v>556</v>
      </c>
      <c r="C86" s="27" t="s">
        <v>421</v>
      </c>
      <c r="D86" s="8"/>
      <c r="E86" s="30" t="s">
        <v>540</v>
      </c>
      <c r="F86" s="76">
        <f>F87</f>
        <v>9.6</v>
      </c>
      <c r="G86" s="76">
        <f>G87</f>
        <v>9.52</v>
      </c>
    </row>
    <row r="87" spans="1:7" ht="45">
      <c r="A87" s="8" t="s">
        <v>552</v>
      </c>
      <c r="B87" s="8" t="s">
        <v>556</v>
      </c>
      <c r="C87" s="27" t="s">
        <v>422</v>
      </c>
      <c r="D87" s="12"/>
      <c r="E87" s="20" t="s">
        <v>240</v>
      </c>
      <c r="F87" s="76">
        <f>F88</f>
        <v>9.6</v>
      </c>
      <c r="G87" s="76">
        <f>G88</f>
        <v>9.52</v>
      </c>
    </row>
    <row r="88" spans="1:7" ht="12.75">
      <c r="A88" s="8" t="s">
        <v>552</v>
      </c>
      <c r="B88" s="8" t="s">
        <v>556</v>
      </c>
      <c r="C88" s="27" t="s">
        <v>423</v>
      </c>
      <c r="D88" s="12"/>
      <c r="E88" s="19" t="s">
        <v>383</v>
      </c>
      <c r="F88" s="76">
        <f>F89</f>
        <v>9.6</v>
      </c>
      <c r="G88" s="76">
        <f>G89</f>
        <v>9.52</v>
      </c>
    </row>
    <row r="89" spans="1:7" ht="33.75">
      <c r="A89" s="8" t="s">
        <v>552</v>
      </c>
      <c r="B89" s="8" t="s">
        <v>556</v>
      </c>
      <c r="C89" s="27" t="s">
        <v>424</v>
      </c>
      <c r="D89" s="12"/>
      <c r="E89" s="20" t="s">
        <v>241</v>
      </c>
      <c r="F89" s="76">
        <f>F90</f>
        <v>9.6</v>
      </c>
      <c r="G89" s="76">
        <f>G90</f>
        <v>9.52</v>
      </c>
    </row>
    <row r="90" spans="1:8" ht="22.5">
      <c r="A90" s="8" t="s">
        <v>552</v>
      </c>
      <c r="B90" s="8" t="s">
        <v>556</v>
      </c>
      <c r="C90" s="27" t="s">
        <v>424</v>
      </c>
      <c r="D90" s="8" t="s">
        <v>96</v>
      </c>
      <c r="E90" s="20" t="s">
        <v>575</v>
      </c>
      <c r="F90" s="76">
        <f>25-15.4</f>
        <v>9.6</v>
      </c>
      <c r="G90" s="76">
        <v>9.52</v>
      </c>
      <c r="H90" s="93"/>
    </row>
    <row r="91" spans="1:7" ht="22.5">
      <c r="A91" s="8" t="s">
        <v>552</v>
      </c>
      <c r="B91" s="8" t="s">
        <v>556</v>
      </c>
      <c r="C91" s="27" t="s">
        <v>425</v>
      </c>
      <c r="D91" s="12"/>
      <c r="E91" s="30" t="s">
        <v>541</v>
      </c>
      <c r="F91" s="76">
        <f>F92+F99</f>
        <v>0</v>
      </c>
      <c r="G91" s="76">
        <f>G92+G99</f>
        <v>0</v>
      </c>
    </row>
    <row r="92" spans="1:7" ht="33.75">
      <c r="A92" s="8" t="s">
        <v>552</v>
      </c>
      <c r="B92" s="8" t="s">
        <v>556</v>
      </c>
      <c r="C92" s="27" t="s">
        <v>426</v>
      </c>
      <c r="D92" s="12"/>
      <c r="E92" s="20" t="s">
        <v>243</v>
      </c>
      <c r="F92" s="76">
        <f>F93</f>
        <v>0</v>
      </c>
      <c r="G92" s="76">
        <f>G93</f>
        <v>0</v>
      </c>
    </row>
    <row r="93" spans="1:7" ht="11.25" customHeight="1">
      <c r="A93" s="8" t="s">
        <v>552</v>
      </c>
      <c r="B93" s="8" t="s">
        <v>556</v>
      </c>
      <c r="C93" s="27" t="s">
        <v>427</v>
      </c>
      <c r="D93" s="12"/>
      <c r="E93" s="19" t="s">
        <v>383</v>
      </c>
      <c r="F93" s="76">
        <f>F97+F94</f>
        <v>0</v>
      </c>
      <c r="G93" s="76">
        <f>G97+G94</f>
        <v>0</v>
      </c>
    </row>
    <row r="94" spans="1:7" ht="0.75" customHeight="1" hidden="1">
      <c r="A94" s="8" t="s">
        <v>552</v>
      </c>
      <c r="B94" s="8" t="s">
        <v>556</v>
      </c>
      <c r="C94" s="27" t="s">
        <v>339</v>
      </c>
      <c r="D94" s="12"/>
      <c r="E94" s="19" t="s">
        <v>340</v>
      </c>
      <c r="F94" s="76">
        <f>F95</f>
        <v>0</v>
      </c>
      <c r="G94" s="76">
        <f>G95</f>
        <v>0</v>
      </c>
    </row>
    <row r="95" spans="1:7" ht="12.75" hidden="1">
      <c r="A95" s="8" t="s">
        <v>552</v>
      </c>
      <c r="B95" s="8" t="s">
        <v>556</v>
      </c>
      <c r="C95" s="27" t="s">
        <v>341</v>
      </c>
      <c r="D95" s="12"/>
      <c r="E95" s="20" t="s">
        <v>403</v>
      </c>
      <c r="F95" s="76">
        <f>F96</f>
        <v>0</v>
      </c>
      <c r="G95" s="76">
        <f>G96</f>
        <v>0</v>
      </c>
    </row>
    <row r="96" spans="1:7" ht="22.5" hidden="1">
      <c r="A96" s="8" t="s">
        <v>552</v>
      </c>
      <c r="B96" s="8" t="s">
        <v>556</v>
      </c>
      <c r="C96" s="27" t="s">
        <v>341</v>
      </c>
      <c r="D96" s="8" t="s">
        <v>96</v>
      </c>
      <c r="E96" s="20" t="s">
        <v>97</v>
      </c>
      <c r="F96" s="76"/>
      <c r="G96" s="76"/>
    </row>
    <row r="97" spans="1:7" ht="12.75">
      <c r="A97" s="8" t="s">
        <v>552</v>
      </c>
      <c r="B97" s="8" t="s">
        <v>556</v>
      </c>
      <c r="C97" s="27" t="s">
        <v>428</v>
      </c>
      <c r="D97" s="8"/>
      <c r="E97" s="20" t="s">
        <v>244</v>
      </c>
      <c r="F97" s="76">
        <f>F98</f>
        <v>0</v>
      </c>
      <c r="G97" s="76">
        <f>G98</f>
        <v>0</v>
      </c>
    </row>
    <row r="98" spans="1:8" ht="21.75" customHeight="1">
      <c r="A98" s="8" t="s">
        <v>552</v>
      </c>
      <c r="B98" s="8" t="s">
        <v>556</v>
      </c>
      <c r="C98" s="27" t="s">
        <v>428</v>
      </c>
      <c r="D98" s="8" t="s">
        <v>96</v>
      </c>
      <c r="E98" s="20" t="s">
        <v>575</v>
      </c>
      <c r="F98" s="77">
        <f>5-5</f>
        <v>0</v>
      </c>
      <c r="G98" s="77"/>
      <c r="H98" s="92"/>
    </row>
    <row r="99" spans="1:7" ht="0.75" customHeight="1" hidden="1">
      <c r="A99" s="8" t="s">
        <v>552</v>
      </c>
      <c r="B99" s="8" t="s">
        <v>556</v>
      </c>
      <c r="C99" s="27" t="s">
        <v>342</v>
      </c>
      <c r="D99" s="8"/>
      <c r="E99" s="20" t="s">
        <v>343</v>
      </c>
      <c r="F99" s="77">
        <f>F100</f>
        <v>0</v>
      </c>
      <c r="G99" s="77">
        <f>G100</f>
        <v>0</v>
      </c>
    </row>
    <row r="100" spans="1:7" ht="12.75" hidden="1">
      <c r="A100" s="8" t="s">
        <v>552</v>
      </c>
      <c r="B100" s="8" t="s">
        <v>556</v>
      </c>
      <c r="C100" s="27" t="s">
        <v>344</v>
      </c>
      <c r="D100" s="8"/>
      <c r="E100" s="19" t="s">
        <v>383</v>
      </c>
      <c r="F100" s="77">
        <f>F101</f>
        <v>0</v>
      </c>
      <c r="G100" s="77">
        <f>G101</f>
        <v>0</v>
      </c>
    </row>
    <row r="101" spans="1:7" ht="45" hidden="1">
      <c r="A101" s="8" t="s">
        <v>552</v>
      </c>
      <c r="B101" s="8" t="s">
        <v>556</v>
      </c>
      <c r="C101" s="27" t="s">
        <v>345</v>
      </c>
      <c r="D101" s="8"/>
      <c r="E101" s="20" t="s">
        <v>347</v>
      </c>
      <c r="F101" s="77">
        <f>F102</f>
        <v>0</v>
      </c>
      <c r="G101" s="77">
        <f>G102</f>
        <v>0</v>
      </c>
    </row>
    <row r="102" spans="1:7" ht="12.75" hidden="1">
      <c r="A102" s="8" t="s">
        <v>552</v>
      </c>
      <c r="B102" s="8" t="s">
        <v>556</v>
      </c>
      <c r="C102" s="27" t="s">
        <v>346</v>
      </c>
      <c r="D102" s="8"/>
      <c r="E102" s="20" t="s">
        <v>403</v>
      </c>
      <c r="F102" s="77">
        <f>F103</f>
        <v>0</v>
      </c>
      <c r="G102" s="77">
        <f>G103</f>
        <v>0</v>
      </c>
    </row>
    <row r="103" spans="1:7" ht="0.75" customHeight="1" hidden="1">
      <c r="A103" s="8" t="s">
        <v>552</v>
      </c>
      <c r="B103" s="8" t="s">
        <v>556</v>
      </c>
      <c r="C103" s="27" t="s">
        <v>346</v>
      </c>
      <c r="D103" s="8" t="s">
        <v>96</v>
      </c>
      <c r="E103" s="20" t="s">
        <v>97</v>
      </c>
      <c r="F103" s="77"/>
      <c r="G103" s="77"/>
    </row>
    <row r="104" spans="1:7" ht="33.75">
      <c r="A104" s="8" t="s">
        <v>552</v>
      </c>
      <c r="B104" s="8" t="s">
        <v>556</v>
      </c>
      <c r="C104" s="27" t="s">
        <v>429</v>
      </c>
      <c r="D104" s="8"/>
      <c r="E104" s="20" t="s">
        <v>542</v>
      </c>
      <c r="F104" s="76">
        <f>F105</f>
        <v>190.9</v>
      </c>
      <c r="G104" s="76">
        <f>G105</f>
        <v>183.93</v>
      </c>
    </row>
    <row r="105" spans="1:7" ht="22.5">
      <c r="A105" s="12" t="s">
        <v>552</v>
      </c>
      <c r="B105" s="12" t="s">
        <v>556</v>
      </c>
      <c r="C105" s="27" t="s">
        <v>430</v>
      </c>
      <c r="D105" s="8"/>
      <c r="E105" s="20" t="s">
        <v>245</v>
      </c>
      <c r="F105" s="76">
        <f>F107</f>
        <v>190.9</v>
      </c>
      <c r="G105" s="76">
        <f>G107</f>
        <v>183.93</v>
      </c>
    </row>
    <row r="106" spans="1:7" ht="12.75">
      <c r="A106" s="12" t="s">
        <v>552</v>
      </c>
      <c r="B106" s="12" t="s">
        <v>556</v>
      </c>
      <c r="C106" s="27" t="s">
        <v>431</v>
      </c>
      <c r="D106" s="8"/>
      <c r="E106" s="19" t="s">
        <v>383</v>
      </c>
      <c r="F106" s="76">
        <f>F107</f>
        <v>190.9</v>
      </c>
      <c r="G106" s="76">
        <f>G107</f>
        <v>183.93</v>
      </c>
    </row>
    <row r="107" spans="1:7" ht="22.5">
      <c r="A107" s="12" t="s">
        <v>552</v>
      </c>
      <c r="B107" s="12" t="s">
        <v>556</v>
      </c>
      <c r="C107" s="27" t="s">
        <v>432</v>
      </c>
      <c r="D107" s="8"/>
      <c r="E107" s="20" t="s">
        <v>246</v>
      </c>
      <c r="F107" s="76">
        <f>F108</f>
        <v>190.9</v>
      </c>
      <c r="G107" s="76">
        <f>G108</f>
        <v>183.93</v>
      </c>
    </row>
    <row r="108" spans="1:7" ht="22.5">
      <c r="A108" s="12" t="s">
        <v>552</v>
      </c>
      <c r="B108" s="12" t="s">
        <v>556</v>
      </c>
      <c r="C108" s="27" t="s">
        <v>432</v>
      </c>
      <c r="D108" s="8" t="s">
        <v>96</v>
      </c>
      <c r="E108" s="20" t="s">
        <v>575</v>
      </c>
      <c r="F108" s="77">
        <f>50+110.5+15.4+5+10</f>
        <v>190.9</v>
      </c>
      <c r="G108" s="77">
        <v>183.93</v>
      </c>
    </row>
    <row r="109" spans="1:7" s="4" customFormat="1" ht="12.75">
      <c r="A109" s="11" t="s">
        <v>552</v>
      </c>
      <c r="B109" s="11" t="s">
        <v>557</v>
      </c>
      <c r="C109" s="25"/>
      <c r="D109" s="11"/>
      <c r="E109" s="18" t="s">
        <v>1</v>
      </c>
      <c r="F109" s="75">
        <f>F110</f>
        <v>17587.890000000003</v>
      </c>
      <c r="G109" s="75">
        <f>G110</f>
        <v>16145.630000000001</v>
      </c>
    </row>
    <row r="110" spans="1:7" ht="12.75">
      <c r="A110" s="11" t="s">
        <v>552</v>
      </c>
      <c r="B110" s="11" t="s">
        <v>76</v>
      </c>
      <c r="C110" s="25"/>
      <c r="D110" s="11"/>
      <c r="E110" s="21" t="s">
        <v>77</v>
      </c>
      <c r="F110" s="80">
        <f aca="true" t="shared" si="5" ref="F110:G115">F111</f>
        <v>17587.890000000003</v>
      </c>
      <c r="G110" s="80">
        <f t="shared" si="5"/>
        <v>16145.630000000001</v>
      </c>
    </row>
    <row r="111" spans="1:7" ht="22.5">
      <c r="A111" s="8" t="s">
        <v>552</v>
      </c>
      <c r="B111" s="8" t="s">
        <v>76</v>
      </c>
      <c r="C111" s="27" t="s">
        <v>433</v>
      </c>
      <c r="D111" s="8"/>
      <c r="E111" s="19" t="s">
        <v>597</v>
      </c>
      <c r="F111" s="77">
        <f t="shared" si="5"/>
        <v>17587.890000000003</v>
      </c>
      <c r="G111" s="77">
        <f t="shared" si="5"/>
        <v>16145.630000000001</v>
      </c>
    </row>
    <row r="112" spans="1:7" ht="33.75">
      <c r="A112" s="8" t="s">
        <v>552</v>
      </c>
      <c r="B112" s="8" t="s">
        <v>76</v>
      </c>
      <c r="C112" s="27" t="s">
        <v>441</v>
      </c>
      <c r="D112" s="8"/>
      <c r="E112" s="29" t="s">
        <v>535</v>
      </c>
      <c r="F112" s="77">
        <f>F113+F122</f>
        <v>17587.890000000003</v>
      </c>
      <c r="G112" s="77">
        <f>G113+G122</f>
        <v>16145.630000000001</v>
      </c>
    </row>
    <row r="113" spans="1:7" ht="12.75">
      <c r="A113" s="8" t="s">
        <v>552</v>
      </c>
      <c r="B113" s="8" t="s">
        <v>76</v>
      </c>
      <c r="C113" s="27" t="s">
        <v>442</v>
      </c>
      <c r="D113" s="8"/>
      <c r="E113" s="19" t="s">
        <v>325</v>
      </c>
      <c r="F113" s="77">
        <f>F114+F119+F117</f>
        <v>16882.475000000002</v>
      </c>
      <c r="G113" s="77">
        <f>G114+G119+G117</f>
        <v>15559.2</v>
      </c>
    </row>
    <row r="114" spans="1:7" ht="12.75">
      <c r="A114" s="8" t="s">
        <v>552</v>
      </c>
      <c r="B114" s="8" t="s">
        <v>76</v>
      </c>
      <c r="C114" s="27" t="s">
        <v>443</v>
      </c>
      <c r="D114" s="8"/>
      <c r="E114" s="19" t="s">
        <v>383</v>
      </c>
      <c r="F114" s="77">
        <f t="shared" si="5"/>
        <v>1482.172</v>
      </c>
      <c r="G114" s="77">
        <f t="shared" si="5"/>
        <v>1018.67</v>
      </c>
    </row>
    <row r="115" spans="1:7" ht="33.75">
      <c r="A115" s="8" t="s">
        <v>552</v>
      </c>
      <c r="B115" s="8" t="s">
        <v>76</v>
      </c>
      <c r="C115" s="27" t="s">
        <v>444</v>
      </c>
      <c r="D115" s="8"/>
      <c r="E115" s="19" t="s">
        <v>537</v>
      </c>
      <c r="F115" s="77">
        <f>F116</f>
        <v>1482.172</v>
      </c>
      <c r="G115" s="77">
        <f t="shared" si="5"/>
        <v>1018.67</v>
      </c>
    </row>
    <row r="116" spans="1:7" ht="22.5">
      <c r="A116" s="8" t="s">
        <v>552</v>
      </c>
      <c r="B116" s="8" t="s">
        <v>76</v>
      </c>
      <c r="C116" s="27" t="s">
        <v>444</v>
      </c>
      <c r="D116" s="8" t="s">
        <v>96</v>
      </c>
      <c r="E116" s="20" t="s">
        <v>575</v>
      </c>
      <c r="F116" s="77">
        <f>1113.2+368.98-190+190-0.008</f>
        <v>1482.172</v>
      </c>
      <c r="G116" s="77">
        <v>1018.67</v>
      </c>
    </row>
    <row r="117" spans="1:7" ht="45">
      <c r="A117" s="8" t="s">
        <v>552</v>
      </c>
      <c r="B117" s="8" t="s">
        <v>76</v>
      </c>
      <c r="C117" s="27" t="s">
        <v>570</v>
      </c>
      <c r="D117" s="8"/>
      <c r="E117" s="19" t="s">
        <v>28</v>
      </c>
      <c r="F117" s="77">
        <f>F118</f>
        <v>3138.203</v>
      </c>
      <c r="G117" s="77">
        <f>G118</f>
        <v>2343.91</v>
      </c>
    </row>
    <row r="118" spans="1:9" ht="22.5">
      <c r="A118" s="8" t="s">
        <v>552</v>
      </c>
      <c r="B118" s="8" t="s">
        <v>76</v>
      </c>
      <c r="C118" s="27" t="s">
        <v>570</v>
      </c>
      <c r="D118" s="8" t="s">
        <v>96</v>
      </c>
      <c r="E118" s="20" t="s">
        <v>575</v>
      </c>
      <c r="F118" s="77">
        <f>3316.8+376.81-190-0.007-557.4+150+42</f>
        <v>3138.203</v>
      </c>
      <c r="G118" s="77">
        <v>2343.91</v>
      </c>
      <c r="I118" s="97"/>
    </row>
    <row r="119" spans="1:7" ht="25.5" customHeight="1">
      <c r="A119" s="8" t="s">
        <v>552</v>
      </c>
      <c r="B119" s="8" t="s">
        <v>76</v>
      </c>
      <c r="C119" s="27" t="s">
        <v>445</v>
      </c>
      <c r="D119" s="8"/>
      <c r="E119" s="19" t="s">
        <v>392</v>
      </c>
      <c r="F119" s="77">
        <f>F120</f>
        <v>12262.1</v>
      </c>
      <c r="G119" s="77">
        <f>G120</f>
        <v>12196.62</v>
      </c>
    </row>
    <row r="120" spans="1:7" s="7" customFormat="1" ht="25.5" customHeight="1">
      <c r="A120" s="8" t="s">
        <v>552</v>
      </c>
      <c r="B120" s="8" t="s">
        <v>76</v>
      </c>
      <c r="C120" s="27" t="s">
        <v>128</v>
      </c>
      <c r="D120" s="8"/>
      <c r="E120" s="19" t="s">
        <v>129</v>
      </c>
      <c r="F120" s="77">
        <f>F121</f>
        <v>12262.1</v>
      </c>
      <c r="G120" s="77">
        <f>G121</f>
        <v>12196.62</v>
      </c>
    </row>
    <row r="121" spans="1:7" ht="22.5">
      <c r="A121" s="8" t="s">
        <v>552</v>
      </c>
      <c r="B121" s="8" t="s">
        <v>76</v>
      </c>
      <c r="C121" s="27" t="s">
        <v>128</v>
      </c>
      <c r="D121" s="8" t="s">
        <v>96</v>
      </c>
      <c r="E121" s="20" t="s">
        <v>575</v>
      </c>
      <c r="F121" s="77">
        <v>12262.1</v>
      </c>
      <c r="G121" s="77">
        <v>12196.62</v>
      </c>
    </row>
    <row r="122" spans="1:7" ht="33.75">
      <c r="A122" s="8" t="s">
        <v>552</v>
      </c>
      <c r="B122" s="8" t="s">
        <v>76</v>
      </c>
      <c r="C122" s="27" t="s">
        <v>688</v>
      </c>
      <c r="D122" s="8"/>
      <c r="E122" s="19" t="s">
        <v>689</v>
      </c>
      <c r="F122" s="77">
        <f>F123+F126+F128</f>
        <v>705.415</v>
      </c>
      <c r="G122" s="77">
        <f>G123+G126+G128</f>
        <v>586.43</v>
      </c>
    </row>
    <row r="123" spans="1:7" ht="12.75">
      <c r="A123" s="8" t="s">
        <v>552</v>
      </c>
      <c r="B123" s="8" t="s">
        <v>76</v>
      </c>
      <c r="C123" s="27" t="s">
        <v>690</v>
      </c>
      <c r="D123" s="8"/>
      <c r="E123" s="19" t="s">
        <v>383</v>
      </c>
      <c r="F123" s="96">
        <f>F124</f>
        <v>0.014999999999986358</v>
      </c>
      <c r="G123" s="77">
        <f>G124</f>
        <v>0</v>
      </c>
    </row>
    <row r="124" spans="1:7" ht="12.75">
      <c r="A124" s="8" t="s">
        <v>552</v>
      </c>
      <c r="B124" s="8" t="s">
        <v>76</v>
      </c>
      <c r="C124" s="27" t="s">
        <v>691</v>
      </c>
      <c r="D124" s="8"/>
      <c r="E124" s="19" t="s">
        <v>692</v>
      </c>
      <c r="F124" s="96">
        <f>F125</f>
        <v>0.014999999999986358</v>
      </c>
      <c r="G124" s="77">
        <f>G125</f>
        <v>0</v>
      </c>
    </row>
    <row r="125" spans="1:7" ht="22.5">
      <c r="A125" s="8" t="s">
        <v>552</v>
      </c>
      <c r="B125" s="8" t="s">
        <v>76</v>
      </c>
      <c r="C125" s="27" t="s">
        <v>691</v>
      </c>
      <c r="D125" s="8" t="s">
        <v>96</v>
      </c>
      <c r="E125" s="20" t="s">
        <v>575</v>
      </c>
      <c r="F125" s="96">
        <f>190+0.015-190</f>
        <v>0.014999999999986358</v>
      </c>
      <c r="G125" s="77">
        <v>0</v>
      </c>
    </row>
    <row r="126" spans="1:7" ht="33.75">
      <c r="A126" s="8" t="s">
        <v>552</v>
      </c>
      <c r="B126" s="8" t="s">
        <v>76</v>
      </c>
      <c r="C126" s="27" t="s">
        <v>711</v>
      </c>
      <c r="D126" s="8"/>
      <c r="E126" s="19" t="s">
        <v>712</v>
      </c>
      <c r="F126" s="77">
        <f>F127</f>
        <v>190</v>
      </c>
      <c r="G126" s="77">
        <f>G127</f>
        <v>71.05</v>
      </c>
    </row>
    <row r="127" spans="1:7" ht="22.5">
      <c r="A127" s="8" t="s">
        <v>552</v>
      </c>
      <c r="B127" s="8" t="s">
        <v>76</v>
      </c>
      <c r="C127" s="27" t="s">
        <v>711</v>
      </c>
      <c r="D127" s="8" t="s">
        <v>96</v>
      </c>
      <c r="E127" s="20" t="s">
        <v>575</v>
      </c>
      <c r="F127" s="77">
        <v>190</v>
      </c>
      <c r="G127" s="77">
        <v>71.05</v>
      </c>
    </row>
    <row r="128" spans="1:7" ht="33.75">
      <c r="A128" s="8" t="s">
        <v>552</v>
      </c>
      <c r="B128" s="8" t="s">
        <v>76</v>
      </c>
      <c r="C128" s="27" t="s">
        <v>713</v>
      </c>
      <c r="D128" s="8"/>
      <c r="E128" s="19" t="s">
        <v>714</v>
      </c>
      <c r="F128" s="77">
        <f>F129</f>
        <v>515.4</v>
      </c>
      <c r="G128" s="77">
        <f>G129</f>
        <v>515.38</v>
      </c>
    </row>
    <row r="129" spans="1:8" ht="22.5">
      <c r="A129" s="8" t="s">
        <v>552</v>
      </c>
      <c r="B129" s="8" t="s">
        <v>76</v>
      </c>
      <c r="C129" s="27" t="s">
        <v>713</v>
      </c>
      <c r="D129" s="8" t="s">
        <v>96</v>
      </c>
      <c r="E129" s="20" t="s">
        <v>575</v>
      </c>
      <c r="F129" s="77">
        <f>557.4-42</f>
        <v>515.4</v>
      </c>
      <c r="G129" s="77">
        <v>515.38</v>
      </c>
      <c r="H129" s="92"/>
    </row>
    <row r="130" spans="1:7" ht="12.75">
      <c r="A130" s="11" t="s">
        <v>552</v>
      </c>
      <c r="B130" s="11" t="s">
        <v>583</v>
      </c>
      <c r="C130" s="25"/>
      <c r="D130" s="11"/>
      <c r="E130" s="21" t="s">
        <v>584</v>
      </c>
      <c r="F130" s="80">
        <f>F131+F141</f>
        <v>6309.52</v>
      </c>
      <c r="G130" s="80">
        <f>G131+G141</f>
        <v>5946.139999999999</v>
      </c>
    </row>
    <row r="131" spans="1:7" ht="12.75">
      <c r="A131" s="11" t="s">
        <v>552</v>
      </c>
      <c r="B131" s="11" t="s">
        <v>585</v>
      </c>
      <c r="C131" s="25"/>
      <c r="D131" s="11"/>
      <c r="E131" s="21" t="s">
        <v>586</v>
      </c>
      <c r="F131" s="80">
        <f aca="true" t="shared" si="6" ref="F131:F136">F132</f>
        <v>6229.52</v>
      </c>
      <c r="G131" s="80">
        <f aca="true" t="shared" si="7" ref="G131:G136">G132</f>
        <v>5946.139999999999</v>
      </c>
    </row>
    <row r="132" spans="1:7" ht="22.5">
      <c r="A132" s="8" t="s">
        <v>552</v>
      </c>
      <c r="B132" s="8" t="s">
        <v>585</v>
      </c>
      <c r="C132" s="27" t="s">
        <v>606</v>
      </c>
      <c r="D132" s="8"/>
      <c r="E132" s="19" t="s">
        <v>607</v>
      </c>
      <c r="F132" s="77">
        <f t="shared" si="6"/>
        <v>6229.52</v>
      </c>
      <c r="G132" s="77">
        <f t="shared" si="7"/>
        <v>5946.139999999999</v>
      </c>
    </row>
    <row r="133" spans="1:7" ht="33.75">
      <c r="A133" s="8" t="s">
        <v>552</v>
      </c>
      <c r="B133" s="8" t="s">
        <v>585</v>
      </c>
      <c r="C133" s="27" t="s">
        <v>608</v>
      </c>
      <c r="D133" s="8"/>
      <c r="E133" s="29" t="s">
        <v>609</v>
      </c>
      <c r="F133" s="77">
        <f t="shared" si="6"/>
        <v>6229.52</v>
      </c>
      <c r="G133" s="77">
        <f t="shared" si="7"/>
        <v>5946.139999999999</v>
      </c>
    </row>
    <row r="134" spans="1:7" ht="22.5">
      <c r="A134" s="8" t="s">
        <v>552</v>
      </c>
      <c r="B134" s="8" t="s">
        <v>585</v>
      </c>
      <c r="C134" s="27" t="s">
        <v>610</v>
      </c>
      <c r="D134" s="8"/>
      <c r="E134" s="19" t="s">
        <v>611</v>
      </c>
      <c r="F134" s="77">
        <f>F135+F138</f>
        <v>6229.52</v>
      </c>
      <c r="G134" s="77">
        <f>G135+G138</f>
        <v>5946.139999999999</v>
      </c>
    </row>
    <row r="135" spans="1:7" ht="33.75">
      <c r="A135" s="8" t="s">
        <v>552</v>
      </c>
      <c r="B135" s="8" t="s">
        <v>585</v>
      </c>
      <c r="C135" s="27" t="s">
        <v>693</v>
      </c>
      <c r="D135" s="8"/>
      <c r="E135" s="20" t="s">
        <v>437</v>
      </c>
      <c r="F135" s="77">
        <f t="shared" si="6"/>
        <v>1250</v>
      </c>
      <c r="G135" s="77">
        <f t="shared" si="7"/>
        <v>1195.61</v>
      </c>
    </row>
    <row r="136" spans="1:7" ht="22.5">
      <c r="A136" s="8" t="s">
        <v>552</v>
      </c>
      <c r="B136" s="8" t="s">
        <v>585</v>
      </c>
      <c r="C136" s="27" t="s">
        <v>697</v>
      </c>
      <c r="D136" s="8"/>
      <c r="E136" s="19" t="s">
        <v>694</v>
      </c>
      <c r="F136" s="77">
        <f t="shared" si="6"/>
        <v>1250</v>
      </c>
      <c r="G136" s="77">
        <f t="shared" si="7"/>
        <v>1195.61</v>
      </c>
    </row>
    <row r="137" spans="1:8" ht="22.5">
      <c r="A137" s="8" t="s">
        <v>552</v>
      </c>
      <c r="B137" s="8" t="s">
        <v>585</v>
      </c>
      <c r="C137" s="27" t="s">
        <v>697</v>
      </c>
      <c r="D137" s="8" t="s">
        <v>96</v>
      </c>
      <c r="E137" s="20" t="s">
        <v>575</v>
      </c>
      <c r="F137" s="77">
        <v>1250</v>
      </c>
      <c r="G137" s="77">
        <v>1195.61</v>
      </c>
      <c r="H137" s="92"/>
    </row>
    <row r="138" spans="1:8" ht="22.5">
      <c r="A138" s="8" t="s">
        <v>552</v>
      </c>
      <c r="B138" s="8" t="s">
        <v>585</v>
      </c>
      <c r="C138" s="27" t="s">
        <v>698</v>
      </c>
      <c r="D138" s="8"/>
      <c r="E138" s="19" t="s">
        <v>392</v>
      </c>
      <c r="F138" s="77">
        <f>F139</f>
        <v>4979.52</v>
      </c>
      <c r="G138" s="77">
        <f>G139</f>
        <v>4750.53</v>
      </c>
      <c r="H138" s="95"/>
    </row>
    <row r="139" spans="1:8" ht="33.75">
      <c r="A139" s="8" t="s">
        <v>552</v>
      </c>
      <c r="B139" s="8" t="s">
        <v>585</v>
      </c>
      <c r="C139" s="27" t="s">
        <v>699</v>
      </c>
      <c r="D139" s="8"/>
      <c r="E139" s="19" t="s">
        <v>700</v>
      </c>
      <c r="F139" s="77">
        <f>F140</f>
        <v>4979.52</v>
      </c>
      <c r="G139" s="77">
        <f>G140</f>
        <v>4750.53</v>
      </c>
      <c r="H139" s="95"/>
    </row>
    <row r="140" spans="1:8" ht="22.5">
      <c r="A140" s="8" t="s">
        <v>552</v>
      </c>
      <c r="B140" s="8" t="s">
        <v>585</v>
      </c>
      <c r="C140" s="27" t="s">
        <v>699</v>
      </c>
      <c r="D140" s="8" t="s">
        <v>96</v>
      </c>
      <c r="E140" s="20" t="s">
        <v>575</v>
      </c>
      <c r="F140" s="77">
        <v>4979.52</v>
      </c>
      <c r="G140" s="77">
        <v>4750.53</v>
      </c>
      <c r="H140" s="95"/>
    </row>
    <row r="141" spans="1:8" ht="12.75">
      <c r="A141" s="11" t="s">
        <v>552</v>
      </c>
      <c r="B141" s="11" t="s">
        <v>717</v>
      </c>
      <c r="C141" s="27"/>
      <c r="D141" s="8"/>
      <c r="E141" s="21" t="s">
        <v>718</v>
      </c>
      <c r="F141" s="80">
        <f>F142</f>
        <v>80</v>
      </c>
      <c r="G141" s="80">
        <f aca="true" t="shared" si="8" ref="G141:G146">G142</f>
        <v>0</v>
      </c>
      <c r="H141" s="95"/>
    </row>
    <row r="142" spans="1:8" ht="22.5">
      <c r="A142" s="8" t="s">
        <v>552</v>
      </c>
      <c r="B142" s="8" t="s">
        <v>717</v>
      </c>
      <c r="C142" s="27" t="s">
        <v>606</v>
      </c>
      <c r="D142" s="8"/>
      <c r="E142" s="19" t="s">
        <v>607</v>
      </c>
      <c r="F142" s="77">
        <f>F143</f>
        <v>80</v>
      </c>
      <c r="G142" s="77">
        <f t="shared" si="8"/>
        <v>0</v>
      </c>
      <c r="H142" s="95"/>
    </row>
    <row r="143" spans="1:8" ht="12.75">
      <c r="A143" s="8" t="s">
        <v>552</v>
      </c>
      <c r="B143" s="8" t="s">
        <v>717</v>
      </c>
      <c r="C143" s="27" t="s">
        <v>719</v>
      </c>
      <c r="D143" s="8"/>
      <c r="E143" s="29" t="s">
        <v>720</v>
      </c>
      <c r="F143" s="77">
        <f>F145</f>
        <v>80</v>
      </c>
      <c r="G143" s="77">
        <f>G145</f>
        <v>0</v>
      </c>
      <c r="H143" s="95"/>
    </row>
    <row r="144" spans="1:8" ht="22.5">
      <c r="A144" s="8" t="s">
        <v>552</v>
      </c>
      <c r="B144" s="8" t="s">
        <v>717</v>
      </c>
      <c r="C144" s="27" t="s">
        <v>723</v>
      </c>
      <c r="D144" s="8"/>
      <c r="E144" s="29" t="s">
        <v>724</v>
      </c>
      <c r="F144" s="77"/>
      <c r="G144" s="77"/>
      <c r="H144" s="95"/>
    </row>
    <row r="145" spans="1:8" ht="12.75">
      <c r="A145" s="8" t="s">
        <v>552</v>
      </c>
      <c r="B145" s="8" t="s">
        <v>717</v>
      </c>
      <c r="C145" s="27" t="s">
        <v>721</v>
      </c>
      <c r="D145" s="8"/>
      <c r="E145" s="19" t="s">
        <v>383</v>
      </c>
      <c r="F145" s="77">
        <f>F146</f>
        <v>80</v>
      </c>
      <c r="G145" s="77">
        <f t="shared" si="8"/>
        <v>0</v>
      </c>
      <c r="H145" s="95"/>
    </row>
    <row r="146" spans="1:8" ht="22.5">
      <c r="A146" s="8" t="s">
        <v>552</v>
      </c>
      <c r="B146" s="8" t="s">
        <v>717</v>
      </c>
      <c r="C146" s="27" t="s">
        <v>722</v>
      </c>
      <c r="D146" s="8"/>
      <c r="E146" s="19" t="s">
        <v>725</v>
      </c>
      <c r="F146" s="77">
        <f>F147</f>
        <v>80</v>
      </c>
      <c r="G146" s="77">
        <f t="shared" si="8"/>
        <v>0</v>
      </c>
      <c r="H146" s="95"/>
    </row>
    <row r="147" spans="1:8" ht="22.5">
      <c r="A147" s="8" t="s">
        <v>552</v>
      </c>
      <c r="B147" s="8" t="s">
        <v>717</v>
      </c>
      <c r="C147" s="27" t="s">
        <v>722</v>
      </c>
      <c r="D147" s="8" t="s">
        <v>96</v>
      </c>
      <c r="E147" s="20" t="s">
        <v>575</v>
      </c>
      <c r="F147" s="77">
        <v>80</v>
      </c>
      <c r="G147" s="77">
        <v>0</v>
      </c>
      <c r="H147" s="95"/>
    </row>
    <row r="148" spans="1:7" s="4" customFormat="1" ht="12.75">
      <c r="A148" s="11" t="s">
        <v>552</v>
      </c>
      <c r="B148" s="11" t="s">
        <v>5</v>
      </c>
      <c r="C148" s="25"/>
      <c r="D148" s="11"/>
      <c r="E148" s="21" t="s">
        <v>6</v>
      </c>
      <c r="F148" s="80">
        <f>F163+F149</f>
        <v>24340.199999999997</v>
      </c>
      <c r="G148" s="80">
        <f>G163+G149</f>
        <v>8708.84</v>
      </c>
    </row>
    <row r="149" spans="1:7" s="4" customFormat="1" ht="12.75">
      <c r="A149" s="11" t="s">
        <v>552</v>
      </c>
      <c r="B149" s="11" t="s">
        <v>49</v>
      </c>
      <c r="C149" s="25"/>
      <c r="D149" s="11"/>
      <c r="E149" s="18" t="s">
        <v>50</v>
      </c>
      <c r="F149" s="80">
        <f aca="true" t="shared" si="9" ref="F149:F154">F150</f>
        <v>24286.699999999997</v>
      </c>
      <c r="G149" s="80">
        <f aca="true" t="shared" si="10" ref="G149:G154">G150</f>
        <v>8655.34</v>
      </c>
    </row>
    <row r="150" spans="1:7" s="4" customFormat="1" ht="33.75">
      <c r="A150" s="8" t="s">
        <v>552</v>
      </c>
      <c r="B150" s="8" t="s">
        <v>49</v>
      </c>
      <c r="C150" s="27" t="s">
        <v>234</v>
      </c>
      <c r="D150" s="23"/>
      <c r="E150" s="22" t="s">
        <v>38</v>
      </c>
      <c r="F150" s="77">
        <f t="shared" si="9"/>
        <v>24286.699999999997</v>
      </c>
      <c r="G150" s="77">
        <f t="shared" si="10"/>
        <v>8655.34</v>
      </c>
    </row>
    <row r="151" spans="1:7" s="4" customFormat="1" ht="12.75">
      <c r="A151" s="8" t="s">
        <v>552</v>
      </c>
      <c r="B151" s="8" t="s">
        <v>49</v>
      </c>
      <c r="C151" s="27" t="s">
        <v>235</v>
      </c>
      <c r="D151" s="23"/>
      <c r="E151" s="32" t="s">
        <v>174</v>
      </c>
      <c r="F151" s="77">
        <f t="shared" si="9"/>
        <v>24286.699999999997</v>
      </c>
      <c r="G151" s="77">
        <f t="shared" si="10"/>
        <v>8655.34</v>
      </c>
    </row>
    <row r="152" spans="1:7" s="4" customFormat="1" ht="22.5">
      <c r="A152" s="8" t="s">
        <v>552</v>
      </c>
      <c r="B152" s="8" t="s">
        <v>49</v>
      </c>
      <c r="C152" s="27" t="s">
        <v>236</v>
      </c>
      <c r="D152" s="23"/>
      <c r="E152" s="22" t="s">
        <v>352</v>
      </c>
      <c r="F152" s="77">
        <f t="shared" si="9"/>
        <v>24286.699999999997</v>
      </c>
      <c r="G152" s="77">
        <f t="shared" si="10"/>
        <v>8655.34</v>
      </c>
    </row>
    <row r="153" spans="1:7" s="4" customFormat="1" ht="12.75">
      <c r="A153" s="8" t="s">
        <v>552</v>
      </c>
      <c r="B153" s="8" t="s">
        <v>49</v>
      </c>
      <c r="C153" s="27" t="s">
        <v>237</v>
      </c>
      <c r="D153" s="23"/>
      <c r="E153" s="19" t="s">
        <v>383</v>
      </c>
      <c r="F153" s="77">
        <f>F154+F160+F156+F158</f>
        <v>24286.699999999997</v>
      </c>
      <c r="G153" s="77">
        <f>G154+G160+G156+G158</f>
        <v>8655.34</v>
      </c>
    </row>
    <row r="154" spans="1:7" s="4" customFormat="1" ht="22.5">
      <c r="A154" s="8" t="s">
        <v>552</v>
      </c>
      <c r="B154" s="8" t="s">
        <v>49</v>
      </c>
      <c r="C154" s="27" t="s">
        <v>605</v>
      </c>
      <c r="D154" s="23"/>
      <c r="E154" s="19" t="s">
        <v>643</v>
      </c>
      <c r="F154" s="77">
        <f t="shared" si="9"/>
        <v>3399.1</v>
      </c>
      <c r="G154" s="77">
        <f t="shared" si="10"/>
        <v>3398.62</v>
      </c>
    </row>
    <row r="155" spans="1:8" s="4" customFormat="1" ht="22.5">
      <c r="A155" s="8" t="s">
        <v>552</v>
      </c>
      <c r="B155" s="8" t="s">
        <v>49</v>
      </c>
      <c r="C155" s="27" t="s">
        <v>605</v>
      </c>
      <c r="D155" s="23">
        <v>414</v>
      </c>
      <c r="E155" s="20" t="s">
        <v>655</v>
      </c>
      <c r="F155" s="77">
        <f>3865.6-450-16.5</f>
        <v>3399.1</v>
      </c>
      <c r="G155" s="77">
        <v>3398.62</v>
      </c>
      <c r="H155" s="92"/>
    </row>
    <row r="156" spans="1:8" s="4" customFormat="1" ht="22.5">
      <c r="A156" s="8" t="s">
        <v>552</v>
      </c>
      <c r="B156" s="8" t="s">
        <v>49</v>
      </c>
      <c r="C156" s="27" t="s">
        <v>715</v>
      </c>
      <c r="D156" s="23"/>
      <c r="E156" s="19" t="s">
        <v>716</v>
      </c>
      <c r="F156" s="77">
        <f>F157</f>
        <v>200</v>
      </c>
      <c r="G156" s="77">
        <f>G157</f>
        <v>199.98</v>
      </c>
      <c r="H156" s="95"/>
    </row>
    <row r="157" spans="1:8" s="4" customFormat="1" ht="22.5">
      <c r="A157" s="8" t="s">
        <v>552</v>
      </c>
      <c r="B157" s="8" t="s">
        <v>49</v>
      </c>
      <c r="C157" s="27" t="s">
        <v>715</v>
      </c>
      <c r="D157" s="23">
        <v>414</v>
      </c>
      <c r="E157" s="20" t="s">
        <v>655</v>
      </c>
      <c r="F157" s="77">
        <v>200</v>
      </c>
      <c r="G157" s="77">
        <v>199.98</v>
      </c>
      <c r="H157" s="95"/>
    </row>
    <row r="158" spans="1:8" s="4" customFormat="1" ht="33.75">
      <c r="A158" s="8" t="s">
        <v>552</v>
      </c>
      <c r="B158" s="8" t="s">
        <v>49</v>
      </c>
      <c r="C158" s="27" t="s">
        <v>727</v>
      </c>
      <c r="D158" s="23"/>
      <c r="E158" s="19" t="s">
        <v>726</v>
      </c>
      <c r="F158" s="77">
        <f>F159</f>
        <v>1500</v>
      </c>
      <c r="G158" s="77">
        <f>G159</f>
        <v>1195</v>
      </c>
      <c r="H158" s="95"/>
    </row>
    <row r="159" spans="1:8" s="4" customFormat="1" ht="22.5">
      <c r="A159" s="8" t="s">
        <v>552</v>
      </c>
      <c r="B159" s="8" t="s">
        <v>49</v>
      </c>
      <c r="C159" s="27" t="s">
        <v>727</v>
      </c>
      <c r="D159" s="23">
        <v>414</v>
      </c>
      <c r="E159" s="20" t="s">
        <v>655</v>
      </c>
      <c r="F159" s="77">
        <v>1500</v>
      </c>
      <c r="G159" s="77">
        <v>1195</v>
      </c>
      <c r="H159" s="95"/>
    </row>
    <row r="160" spans="1:8" s="4" customFormat="1" ht="33.75">
      <c r="A160" s="8" t="s">
        <v>552</v>
      </c>
      <c r="B160" s="8" t="s">
        <v>49</v>
      </c>
      <c r="C160" s="27" t="s">
        <v>685</v>
      </c>
      <c r="D160" s="23"/>
      <c r="E160" s="19" t="s">
        <v>465</v>
      </c>
      <c r="F160" s="77">
        <f>F161</f>
        <v>19187.6</v>
      </c>
      <c r="G160" s="77">
        <f>G161</f>
        <v>3861.74</v>
      </c>
      <c r="H160" s="95"/>
    </row>
    <row r="161" spans="1:8" s="4" customFormat="1" ht="22.5">
      <c r="A161" s="8" t="s">
        <v>552</v>
      </c>
      <c r="B161" s="8" t="s">
        <v>49</v>
      </c>
      <c r="C161" s="27" t="s">
        <v>686</v>
      </c>
      <c r="D161" s="23"/>
      <c r="E161" s="19" t="s">
        <v>687</v>
      </c>
      <c r="F161" s="77">
        <f>F162</f>
        <v>19187.6</v>
      </c>
      <c r="G161" s="77">
        <f>G162</f>
        <v>3861.74</v>
      </c>
      <c r="H161" s="95"/>
    </row>
    <row r="162" spans="1:8" s="4" customFormat="1" ht="22.5">
      <c r="A162" s="8" t="s">
        <v>552</v>
      </c>
      <c r="B162" s="8" t="s">
        <v>49</v>
      </c>
      <c r="C162" s="27" t="s">
        <v>686</v>
      </c>
      <c r="D162" s="23">
        <v>414</v>
      </c>
      <c r="E162" s="20" t="s">
        <v>655</v>
      </c>
      <c r="F162" s="77">
        <f>614+18573.6</f>
        <v>19187.6</v>
      </c>
      <c r="G162" s="77">
        <v>3861.74</v>
      </c>
      <c r="H162" s="95"/>
    </row>
    <row r="163" spans="1:8" s="4" customFormat="1" ht="22.5">
      <c r="A163" s="8" t="s">
        <v>552</v>
      </c>
      <c r="B163" s="11" t="s">
        <v>54</v>
      </c>
      <c r="C163" s="25"/>
      <c r="D163" s="11"/>
      <c r="E163" s="21" t="s">
        <v>72</v>
      </c>
      <c r="F163" s="77">
        <f aca="true" t="shared" si="11" ref="F163:G168">F164</f>
        <v>53.5</v>
      </c>
      <c r="G163" s="77">
        <f t="shared" si="11"/>
        <v>53.5</v>
      </c>
      <c r="H163" s="50"/>
    </row>
    <row r="164" spans="1:8" s="4" customFormat="1" ht="22.5">
      <c r="A164" s="8" t="s">
        <v>552</v>
      </c>
      <c r="B164" s="8" t="s">
        <v>54</v>
      </c>
      <c r="C164" s="27" t="s">
        <v>384</v>
      </c>
      <c r="D164" s="8"/>
      <c r="E164" s="20" t="s">
        <v>30</v>
      </c>
      <c r="F164" s="77">
        <f t="shared" si="11"/>
        <v>53.5</v>
      </c>
      <c r="G164" s="77">
        <f t="shared" si="11"/>
        <v>53.5</v>
      </c>
      <c r="H164" s="50"/>
    </row>
    <row r="165" spans="1:8" s="4" customFormat="1" ht="33.75" customHeight="1">
      <c r="A165" s="8" t="s">
        <v>552</v>
      </c>
      <c r="B165" s="8" t="s">
        <v>54</v>
      </c>
      <c r="C165" s="27" t="s">
        <v>400</v>
      </c>
      <c r="D165" s="8"/>
      <c r="E165" s="30" t="s">
        <v>40</v>
      </c>
      <c r="F165" s="77">
        <f t="shared" si="11"/>
        <v>53.5</v>
      </c>
      <c r="G165" s="77">
        <f t="shared" si="11"/>
        <v>53.5</v>
      </c>
      <c r="H165" s="50"/>
    </row>
    <row r="166" spans="1:8" s="4" customFormat="1" ht="22.5">
      <c r="A166" s="8" t="s">
        <v>552</v>
      </c>
      <c r="B166" s="8" t="s">
        <v>54</v>
      </c>
      <c r="C166" s="27" t="s">
        <v>446</v>
      </c>
      <c r="D166" s="8"/>
      <c r="E166" s="20" t="s">
        <v>511</v>
      </c>
      <c r="F166" s="77">
        <f t="shared" si="11"/>
        <v>53.5</v>
      </c>
      <c r="G166" s="77">
        <f t="shared" si="11"/>
        <v>53.5</v>
      </c>
      <c r="H166" s="50"/>
    </row>
    <row r="167" spans="1:8" s="4" customFormat="1" ht="12.75">
      <c r="A167" s="8" t="s">
        <v>552</v>
      </c>
      <c r="B167" s="8" t="s">
        <v>54</v>
      </c>
      <c r="C167" s="27" t="s">
        <v>447</v>
      </c>
      <c r="D167" s="8"/>
      <c r="E167" s="19" t="s">
        <v>383</v>
      </c>
      <c r="F167" s="77">
        <f t="shared" si="11"/>
        <v>53.5</v>
      </c>
      <c r="G167" s="77">
        <f t="shared" si="11"/>
        <v>53.5</v>
      </c>
      <c r="H167" s="50"/>
    </row>
    <row r="168" spans="1:8" s="4" customFormat="1" ht="22.5">
      <c r="A168" s="8" t="s">
        <v>552</v>
      </c>
      <c r="B168" s="8" t="s">
        <v>54</v>
      </c>
      <c r="C168" s="27" t="s">
        <v>448</v>
      </c>
      <c r="D168" s="8"/>
      <c r="E168" s="20" t="s">
        <v>512</v>
      </c>
      <c r="F168" s="77">
        <f>F169</f>
        <v>53.5</v>
      </c>
      <c r="G168" s="77">
        <f t="shared" si="11"/>
        <v>53.5</v>
      </c>
      <c r="H168" s="50"/>
    </row>
    <row r="169" spans="1:8" s="4" customFormat="1" ht="22.5">
      <c r="A169" s="8" t="s">
        <v>552</v>
      </c>
      <c r="B169" s="8" t="s">
        <v>54</v>
      </c>
      <c r="C169" s="27" t="s">
        <v>448</v>
      </c>
      <c r="D169" s="8" t="s">
        <v>96</v>
      </c>
      <c r="E169" s="20" t="s">
        <v>575</v>
      </c>
      <c r="F169" s="77">
        <f>80-26.5</f>
        <v>53.5</v>
      </c>
      <c r="G169" s="77">
        <v>53.5</v>
      </c>
      <c r="H169" s="50"/>
    </row>
    <row r="170" spans="1:7" s="4" customFormat="1" ht="12.75">
      <c r="A170" s="11" t="s">
        <v>552</v>
      </c>
      <c r="B170" s="11" t="s">
        <v>12</v>
      </c>
      <c r="C170" s="25"/>
      <c r="D170" s="11"/>
      <c r="E170" s="18" t="s">
        <v>13</v>
      </c>
      <c r="F170" s="75">
        <f>F171+F178+F213</f>
        <v>12171.511</v>
      </c>
      <c r="G170" s="75">
        <f>G171+G178+G213</f>
        <v>12124.439999999999</v>
      </c>
    </row>
    <row r="171" spans="1:7" s="4" customFormat="1" ht="12.75">
      <c r="A171" s="11" t="s">
        <v>552</v>
      </c>
      <c r="B171" s="11" t="s">
        <v>14</v>
      </c>
      <c r="C171" s="25"/>
      <c r="D171" s="11"/>
      <c r="E171" s="18" t="s">
        <v>15</v>
      </c>
      <c r="F171" s="75">
        <f aca="true" t="shared" si="12" ref="F171:G176">F172</f>
        <v>980</v>
      </c>
      <c r="G171" s="75">
        <f t="shared" si="12"/>
        <v>978.08</v>
      </c>
    </row>
    <row r="172" spans="1:7" ht="22.5">
      <c r="A172" s="8" t="s">
        <v>552</v>
      </c>
      <c r="B172" s="8" t="s">
        <v>14</v>
      </c>
      <c r="C172" s="27" t="s">
        <v>384</v>
      </c>
      <c r="D172" s="8"/>
      <c r="E172" s="20" t="s">
        <v>30</v>
      </c>
      <c r="F172" s="76">
        <f t="shared" si="12"/>
        <v>980</v>
      </c>
      <c r="G172" s="76">
        <f t="shared" si="12"/>
        <v>978.08</v>
      </c>
    </row>
    <row r="173" spans="1:7" ht="33.75">
      <c r="A173" s="12" t="s">
        <v>552</v>
      </c>
      <c r="B173" s="12" t="s">
        <v>14</v>
      </c>
      <c r="C173" s="27" t="s">
        <v>400</v>
      </c>
      <c r="D173" s="8"/>
      <c r="E173" s="30" t="s">
        <v>40</v>
      </c>
      <c r="F173" s="76">
        <f t="shared" si="12"/>
        <v>980</v>
      </c>
      <c r="G173" s="76">
        <f t="shared" si="12"/>
        <v>978.08</v>
      </c>
    </row>
    <row r="174" spans="1:7" s="7" customFormat="1" ht="33.75">
      <c r="A174" s="12" t="s">
        <v>552</v>
      </c>
      <c r="B174" s="12" t="s">
        <v>14</v>
      </c>
      <c r="C174" s="27" t="s">
        <v>449</v>
      </c>
      <c r="D174" s="12"/>
      <c r="E174" s="19" t="s">
        <v>453</v>
      </c>
      <c r="F174" s="77">
        <f t="shared" si="12"/>
        <v>980</v>
      </c>
      <c r="G174" s="77">
        <f t="shared" si="12"/>
        <v>978.08</v>
      </c>
    </row>
    <row r="175" spans="1:7" ht="12.75">
      <c r="A175" s="12" t="s">
        <v>552</v>
      </c>
      <c r="B175" s="12" t="s">
        <v>14</v>
      </c>
      <c r="C175" s="27" t="s">
        <v>450</v>
      </c>
      <c r="D175" s="12"/>
      <c r="E175" s="19" t="s">
        <v>383</v>
      </c>
      <c r="F175" s="77">
        <f t="shared" si="12"/>
        <v>980</v>
      </c>
      <c r="G175" s="77">
        <f t="shared" si="12"/>
        <v>978.08</v>
      </c>
    </row>
    <row r="176" spans="1:7" ht="22.5">
      <c r="A176" s="12" t="s">
        <v>552</v>
      </c>
      <c r="B176" s="12" t="s">
        <v>14</v>
      </c>
      <c r="C176" s="27" t="s">
        <v>451</v>
      </c>
      <c r="D176" s="12"/>
      <c r="E176" s="19" t="s">
        <v>452</v>
      </c>
      <c r="F176" s="77">
        <f>F177</f>
        <v>980</v>
      </c>
      <c r="G176" s="77">
        <f t="shared" si="12"/>
        <v>978.08</v>
      </c>
    </row>
    <row r="177" spans="1:7" ht="12.75">
      <c r="A177" s="8" t="s">
        <v>552</v>
      </c>
      <c r="B177" s="8" t="s">
        <v>14</v>
      </c>
      <c r="C177" s="27" t="s">
        <v>451</v>
      </c>
      <c r="D177" s="12" t="s">
        <v>167</v>
      </c>
      <c r="E177" s="19" t="s">
        <v>172</v>
      </c>
      <c r="F177" s="77">
        <f>900+80</f>
        <v>980</v>
      </c>
      <c r="G177" s="77">
        <v>978.08</v>
      </c>
    </row>
    <row r="178" spans="1:7" s="4" customFormat="1" ht="12.75">
      <c r="A178" s="11" t="s">
        <v>552</v>
      </c>
      <c r="B178" s="11" t="s">
        <v>16</v>
      </c>
      <c r="C178" s="25"/>
      <c r="D178" s="11"/>
      <c r="E178" s="18" t="s">
        <v>17</v>
      </c>
      <c r="F178" s="75">
        <f>F185+F194+F179+F207</f>
        <v>6047.411</v>
      </c>
      <c r="G178" s="75">
        <f>G185+G194+G179+G207</f>
        <v>6002.33</v>
      </c>
    </row>
    <row r="179" spans="1:7" s="4" customFormat="1" ht="12.75">
      <c r="A179" s="8" t="s">
        <v>552</v>
      </c>
      <c r="B179" s="8" t="s">
        <v>16</v>
      </c>
      <c r="C179" s="27" t="s">
        <v>455</v>
      </c>
      <c r="D179" s="8"/>
      <c r="E179" s="19" t="s">
        <v>41</v>
      </c>
      <c r="F179" s="76">
        <f aca="true" t="shared" si="13" ref="F179:G183">F180</f>
        <v>30</v>
      </c>
      <c r="G179" s="76">
        <f t="shared" si="13"/>
        <v>25</v>
      </c>
    </row>
    <row r="180" spans="1:7" s="4" customFormat="1" ht="56.25">
      <c r="A180" s="8" t="s">
        <v>552</v>
      </c>
      <c r="B180" s="8" t="s">
        <v>16</v>
      </c>
      <c r="C180" s="27" t="s">
        <v>456</v>
      </c>
      <c r="D180" s="8"/>
      <c r="E180" s="30" t="s">
        <v>348</v>
      </c>
      <c r="F180" s="76">
        <f t="shared" si="13"/>
        <v>30</v>
      </c>
      <c r="G180" s="76">
        <f t="shared" si="13"/>
        <v>25</v>
      </c>
    </row>
    <row r="181" spans="1:7" s="4" customFormat="1" ht="33.75">
      <c r="A181" s="8" t="s">
        <v>552</v>
      </c>
      <c r="B181" s="8" t="s">
        <v>16</v>
      </c>
      <c r="C181" s="27" t="s">
        <v>457</v>
      </c>
      <c r="D181" s="8"/>
      <c r="E181" s="20" t="s">
        <v>349</v>
      </c>
      <c r="F181" s="76">
        <f t="shared" si="13"/>
        <v>30</v>
      </c>
      <c r="G181" s="76">
        <f t="shared" si="13"/>
        <v>25</v>
      </c>
    </row>
    <row r="182" spans="1:7" s="4" customFormat="1" ht="12.75">
      <c r="A182" s="8" t="s">
        <v>552</v>
      </c>
      <c r="B182" s="8" t="s">
        <v>16</v>
      </c>
      <c r="C182" s="27" t="s">
        <v>458</v>
      </c>
      <c r="D182" s="8"/>
      <c r="E182" s="19" t="s">
        <v>383</v>
      </c>
      <c r="F182" s="76">
        <f t="shared" si="13"/>
        <v>30</v>
      </c>
      <c r="G182" s="76">
        <f t="shared" si="13"/>
        <v>25</v>
      </c>
    </row>
    <row r="183" spans="1:7" s="4" customFormat="1" ht="22.5">
      <c r="A183" s="8" t="s">
        <v>552</v>
      </c>
      <c r="B183" s="8" t="s">
        <v>16</v>
      </c>
      <c r="C183" s="27" t="s">
        <v>459</v>
      </c>
      <c r="D183" s="8"/>
      <c r="E183" s="20" t="s">
        <v>460</v>
      </c>
      <c r="F183" s="76">
        <f>F184</f>
        <v>30</v>
      </c>
      <c r="G183" s="76">
        <f t="shared" si="13"/>
        <v>25</v>
      </c>
    </row>
    <row r="184" spans="1:7" s="4" customFormat="1" ht="12.75">
      <c r="A184" s="8" t="s">
        <v>552</v>
      </c>
      <c r="B184" s="8" t="s">
        <v>16</v>
      </c>
      <c r="C184" s="27" t="s">
        <v>459</v>
      </c>
      <c r="D184" s="8" t="s">
        <v>167</v>
      </c>
      <c r="E184" s="19" t="s">
        <v>172</v>
      </c>
      <c r="F184" s="76">
        <v>30</v>
      </c>
      <c r="G184" s="76">
        <v>25</v>
      </c>
    </row>
    <row r="185" spans="1:7" ht="22.5">
      <c r="A185" s="8" t="s">
        <v>552</v>
      </c>
      <c r="B185" s="8" t="s">
        <v>16</v>
      </c>
      <c r="C185" s="27" t="s">
        <v>461</v>
      </c>
      <c r="D185" s="8"/>
      <c r="E185" s="20" t="s">
        <v>42</v>
      </c>
      <c r="F185" s="77">
        <f aca="true" t="shared" si="14" ref="F185:G189">F186</f>
        <v>1049.411</v>
      </c>
      <c r="G185" s="77">
        <f t="shared" si="14"/>
        <v>1041.6</v>
      </c>
    </row>
    <row r="186" spans="1:7" ht="12.75">
      <c r="A186" s="8" t="s">
        <v>552</v>
      </c>
      <c r="B186" s="8" t="s">
        <v>16</v>
      </c>
      <c r="C186" s="27" t="s">
        <v>462</v>
      </c>
      <c r="D186" s="8" t="s">
        <v>656</v>
      </c>
      <c r="E186" s="30" t="s">
        <v>529</v>
      </c>
      <c r="F186" s="77">
        <f t="shared" si="14"/>
        <v>1049.411</v>
      </c>
      <c r="G186" s="77">
        <f t="shared" si="14"/>
        <v>1041.6</v>
      </c>
    </row>
    <row r="187" spans="1:7" ht="12.75">
      <c r="A187" s="8" t="s">
        <v>552</v>
      </c>
      <c r="B187" s="8" t="s">
        <v>16</v>
      </c>
      <c r="C187" s="27" t="s">
        <v>463</v>
      </c>
      <c r="D187" s="8"/>
      <c r="E187" s="19" t="s">
        <v>271</v>
      </c>
      <c r="F187" s="77">
        <f>F188+F191</f>
        <v>1049.411</v>
      </c>
      <c r="G187" s="77">
        <f>G188+G191</f>
        <v>1041.6</v>
      </c>
    </row>
    <row r="188" spans="1:7" ht="33.75">
      <c r="A188" s="8" t="s">
        <v>552</v>
      </c>
      <c r="B188" s="8" t="s">
        <v>16</v>
      </c>
      <c r="C188" s="27" t="s">
        <v>464</v>
      </c>
      <c r="D188" s="8"/>
      <c r="E188" s="19" t="s">
        <v>465</v>
      </c>
      <c r="F188" s="77">
        <f t="shared" si="14"/>
        <v>1049.411</v>
      </c>
      <c r="G188" s="77">
        <f t="shared" si="14"/>
        <v>1041.6</v>
      </c>
    </row>
    <row r="189" spans="1:7" ht="22.5">
      <c r="A189" s="8" t="s">
        <v>552</v>
      </c>
      <c r="B189" s="8" t="s">
        <v>16</v>
      </c>
      <c r="C189" s="27" t="s">
        <v>668</v>
      </c>
      <c r="D189" s="8"/>
      <c r="E189" s="19" t="s">
        <v>354</v>
      </c>
      <c r="F189" s="77">
        <f>F190</f>
        <v>1049.411</v>
      </c>
      <c r="G189" s="77">
        <f t="shared" si="14"/>
        <v>1041.6</v>
      </c>
    </row>
    <row r="190" spans="1:8" ht="12.75">
      <c r="A190" s="8" t="s">
        <v>552</v>
      </c>
      <c r="B190" s="8" t="s">
        <v>16</v>
      </c>
      <c r="C190" s="27" t="s">
        <v>668</v>
      </c>
      <c r="D190" s="8" t="s">
        <v>167</v>
      </c>
      <c r="E190" s="19" t="s">
        <v>172</v>
      </c>
      <c r="F190" s="77">
        <f>250+825.2-25.789</f>
        <v>1049.411</v>
      </c>
      <c r="G190" s="77">
        <v>1041.6</v>
      </c>
      <c r="H190">
        <v>-25.789</v>
      </c>
    </row>
    <row r="191" spans="1:7" ht="45">
      <c r="A191" s="8" t="s">
        <v>552</v>
      </c>
      <c r="B191" s="8" t="s">
        <v>16</v>
      </c>
      <c r="C191" s="27" t="s">
        <v>665</v>
      </c>
      <c r="D191" s="8"/>
      <c r="E191" s="19" t="s">
        <v>131</v>
      </c>
      <c r="F191" s="77">
        <f>F192</f>
        <v>0</v>
      </c>
      <c r="G191" s="77">
        <f>G192</f>
        <v>0</v>
      </c>
    </row>
    <row r="192" spans="1:7" ht="22.5">
      <c r="A192" s="8" t="s">
        <v>552</v>
      </c>
      <c r="B192" s="8" t="s">
        <v>16</v>
      </c>
      <c r="C192" s="27" t="s">
        <v>666</v>
      </c>
      <c r="D192" s="8"/>
      <c r="E192" s="19" t="s">
        <v>667</v>
      </c>
      <c r="F192" s="77">
        <f>F193</f>
        <v>0</v>
      </c>
      <c r="G192" s="77">
        <f>G193</f>
        <v>0</v>
      </c>
    </row>
    <row r="193" spans="1:8" ht="12.75">
      <c r="A193" s="8" t="s">
        <v>552</v>
      </c>
      <c r="B193" s="8" t="s">
        <v>16</v>
      </c>
      <c r="C193" s="27" t="s">
        <v>666</v>
      </c>
      <c r="D193" s="8" t="s">
        <v>167</v>
      </c>
      <c r="E193" s="19" t="s">
        <v>172</v>
      </c>
      <c r="F193" s="77">
        <f>825.2-825.2</f>
        <v>0</v>
      </c>
      <c r="G193" s="77"/>
      <c r="H193" s="92"/>
    </row>
    <row r="194" spans="1:7" ht="22.5" hidden="1">
      <c r="A194" s="8" t="s">
        <v>552</v>
      </c>
      <c r="B194" s="8" t="s">
        <v>16</v>
      </c>
      <c r="C194" s="27" t="s">
        <v>483</v>
      </c>
      <c r="D194" s="8"/>
      <c r="E194" s="20" t="s">
        <v>168</v>
      </c>
      <c r="F194" s="76">
        <f>F195+F201</f>
        <v>0</v>
      </c>
      <c r="G194" s="76">
        <f>G195+G201</f>
        <v>0</v>
      </c>
    </row>
    <row r="195" spans="1:7" ht="0.75" customHeight="1">
      <c r="A195" s="8" t="s">
        <v>552</v>
      </c>
      <c r="B195" s="8" t="s">
        <v>16</v>
      </c>
      <c r="C195" s="27" t="s">
        <v>466</v>
      </c>
      <c r="D195" s="8"/>
      <c r="E195" s="30" t="s">
        <v>517</v>
      </c>
      <c r="F195" s="76">
        <f>F196</f>
        <v>0</v>
      </c>
      <c r="G195" s="76">
        <f>G196</f>
        <v>0</v>
      </c>
    </row>
    <row r="196" spans="1:7" ht="22.5" hidden="1">
      <c r="A196" s="8" t="s">
        <v>552</v>
      </c>
      <c r="B196" s="8" t="s">
        <v>16</v>
      </c>
      <c r="C196" s="27" t="s">
        <v>467</v>
      </c>
      <c r="D196" s="8"/>
      <c r="E196" s="20" t="s">
        <v>327</v>
      </c>
      <c r="F196" s="76">
        <f>F197</f>
        <v>0</v>
      </c>
      <c r="G196" s="76">
        <f>G197</f>
        <v>0</v>
      </c>
    </row>
    <row r="197" spans="1:7" ht="12.75" hidden="1">
      <c r="A197" s="8" t="s">
        <v>552</v>
      </c>
      <c r="B197" s="8" t="s">
        <v>16</v>
      </c>
      <c r="C197" s="27" t="s">
        <v>468</v>
      </c>
      <c r="D197" s="8"/>
      <c r="E197" s="19" t="s">
        <v>383</v>
      </c>
      <c r="F197" s="76">
        <f>F198</f>
        <v>0</v>
      </c>
      <c r="G197" s="76">
        <f>G198</f>
        <v>0</v>
      </c>
    </row>
    <row r="198" spans="1:7" ht="22.5" hidden="1">
      <c r="A198" s="8" t="s">
        <v>552</v>
      </c>
      <c r="B198" s="8" t="s">
        <v>16</v>
      </c>
      <c r="C198" s="27" t="s">
        <v>469</v>
      </c>
      <c r="D198" s="8"/>
      <c r="E198" s="20" t="s">
        <v>75</v>
      </c>
      <c r="F198" s="76">
        <f>F199</f>
        <v>0</v>
      </c>
      <c r="G198" s="76">
        <f>G199</f>
        <v>0</v>
      </c>
    </row>
    <row r="199" spans="1:7" ht="22.5" hidden="1">
      <c r="A199" s="8" t="s">
        <v>552</v>
      </c>
      <c r="B199" s="8" t="s">
        <v>16</v>
      </c>
      <c r="C199" s="27" t="s">
        <v>470</v>
      </c>
      <c r="D199" s="8"/>
      <c r="E199" s="19" t="s">
        <v>377</v>
      </c>
      <c r="F199" s="76">
        <f>F200</f>
        <v>0</v>
      </c>
      <c r="G199" s="76">
        <f>G200</f>
        <v>0</v>
      </c>
    </row>
    <row r="200" spans="1:7" s="7" customFormat="1" ht="22.5" hidden="1">
      <c r="A200" s="8" t="s">
        <v>552</v>
      </c>
      <c r="B200" s="8" t="s">
        <v>16</v>
      </c>
      <c r="C200" s="27" t="s">
        <v>470</v>
      </c>
      <c r="D200" s="8" t="s">
        <v>142</v>
      </c>
      <c r="E200" s="19" t="s">
        <v>518</v>
      </c>
      <c r="F200" s="76"/>
      <c r="G200" s="76"/>
    </row>
    <row r="201" spans="1:7" s="7" customFormat="1" ht="22.5" hidden="1">
      <c r="A201" s="8" t="s">
        <v>552</v>
      </c>
      <c r="B201" s="8" t="s">
        <v>16</v>
      </c>
      <c r="C201" s="27" t="s">
        <v>478</v>
      </c>
      <c r="D201" s="8"/>
      <c r="E201" s="30" t="s">
        <v>539</v>
      </c>
      <c r="F201" s="76">
        <f>F202</f>
        <v>0</v>
      </c>
      <c r="G201" s="76">
        <f>G202</f>
        <v>0</v>
      </c>
    </row>
    <row r="202" spans="1:7" s="7" customFormat="1" ht="22.5" hidden="1">
      <c r="A202" s="8" t="s">
        <v>552</v>
      </c>
      <c r="B202" s="8" t="s">
        <v>16</v>
      </c>
      <c r="C202" s="27" t="s">
        <v>479</v>
      </c>
      <c r="D202" s="12"/>
      <c r="E202" s="19" t="s">
        <v>329</v>
      </c>
      <c r="F202" s="76">
        <f>F203</f>
        <v>0</v>
      </c>
      <c r="G202" s="76">
        <f>G203</f>
        <v>0</v>
      </c>
    </row>
    <row r="203" spans="1:7" s="7" customFormat="1" ht="12.75" hidden="1">
      <c r="A203" s="8" t="s">
        <v>552</v>
      </c>
      <c r="B203" s="8" t="s">
        <v>16</v>
      </c>
      <c r="C203" s="27" t="s">
        <v>480</v>
      </c>
      <c r="D203" s="12"/>
      <c r="E203" s="19" t="s">
        <v>383</v>
      </c>
      <c r="F203" s="76">
        <f>F204</f>
        <v>0</v>
      </c>
      <c r="G203" s="76">
        <f>G204</f>
        <v>0</v>
      </c>
    </row>
    <row r="204" spans="1:7" s="7" customFormat="1" ht="22.5" hidden="1">
      <c r="A204" s="8" t="s">
        <v>552</v>
      </c>
      <c r="B204" s="8" t="s">
        <v>16</v>
      </c>
      <c r="C204" s="27" t="s">
        <v>481</v>
      </c>
      <c r="D204" s="12"/>
      <c r="E204" s="19" t="s">
        <v>330</v>
      </c>
      <c r="F204" s="76">
        <f>F205</f>
        <v>0</v>
      </c>
      <c r="G204" s="76">
        <f>G205</f>
        <v>0</v>
      </c>
    </row>
    <row r="205" spans="1:7" s="7" customFormat="1" ht="12.75" hidden="1">
      <c r="A205" s="8" t="s">
        <v>552</v>
      </c>
      <c r="B205" s="8" t="s">
        <v>16</v>
      </c>
      <c r="C205" s="27" t="s">
        <v>482</v>
      </c>
      <c r="D205" s="12"/>
      <c r="E205" s="19" t="s">
        <v>454</v>
      </c>
      <c r="F205" s="76">
        <f>F206</f>
        <v>0</v>
      </c>
      <c r="G205" s="76">
        <f>G206</f>
        <v>0</v>
      </c>
    </row>
    <row r="206" spans="1:7" s="7" customFormat="1" ht="12.75" hidden="1">
      <c r="A206" s="8" t="s">
        <v>552</v>
      </c>
      <c r="B206" s="8" t="s">
        <v>16</v>
      </c>
      <c r="C206" s="27" t="s">
        <v>482</v>
      </c>
      <c r="D206" s="12" t="s">
        <v>167</v>
      </c>
      <c r="E206" s="19" t="s">
        <v>172</v>
      </c>
      <c r="F206" s="76"/>
      <c r="G206" s="76"/>
    </row>
    <row r="207" spans="1:7" s="7" customFormat="1" ht="33.75">
      <c r="A207" s="8" t="s">
        <v>552</v>
      </c>
      <c r="B207" s="8" t="s">
        <v>16</v>
      </c>
      <c r="C207" s="27" t="s">
        <v>234</v>
      </c>
      <c r="D207" s="8"/>
      <c r="E207" s="22" t="s">
        <v>43</v>
      </c>
      <c r="F207" s="76">
        <f aca="true" t="shared" si="15" ref="F207:G211">F208</f>
        <v>4968</v>
      </c>
      <c r="G207" s="76">
        <f t="shared" si="15"/>
        <v>4935.73</v>
      </c>
    </row>
    <row r="208" spans="1:7" s="7" customFormat="1" ht="22.5">
      <c r="A208" s="8" t="s">
        <v>552</v>
      </c>
      <c r="B208" s="8" t="s">
        <v>16</v>
      </c>
      <c r="C208" s="70">
        <v>1240000000</v>
      </c>
      <c r="D208" s="11"/>
      <c r="E208" s="34" t="s">
        <v>144</v>
      </c>
      <c r="F208" s="76">
        <f t="shared" si="15"/>
        <v>4968</v>
      </c>
      <c r="G208" s="76">
        <f t="shared" si="15"/>
        <v>4935.73</v>
      </c>
    </row>
    <row r="209" spans="1:7" s="7" customFormat="1" ht="45">
      <c r="A209" s="8" t="s">
        <v>552</v>
      </c>
      <c r="B209" s="8" t="s">
        <v>16</v>
      </c>
      <c r="C209" s="70">
        <v>1240200000</v>
      </c>
      <c r="D209" s="11"/>
      <c r="E209" s="22" t="s">
        <v>375</v>
      </c>
      <c r="F209" s="76">
        <f t="shared" si="15"/>
        <v>4968</v>
      </c>
      <c r="G209" s="76">
        <f t="shared" si="15"/>
        <v>4935.73</v>
      </c>
    </row>
    <row r="210" spans="1:7" s="7" customFormat="1" ht="22.5">
      <c r="A210" s="8" t="s">
        <v>552</v>
      </c>
      <c r="B210" s="8" t="s">
        <v>16</v>
      </c>
      <c r="C210" s="70">
        <v>1240210000</v>
      </c>
      <c r="D210" s="11"/>
      <c r="E210" s="22" t="s">
        <v>392</v>
      </c>
      <c r="F210" s="76">
        <f t="shared" si="15"/>
        <v>4968</v>
      </c>
      <c r="G210" s="76">
        <f t="shared" si="15"/>
        <v>4935.73</v>
      </c>
    </row>
    <row r="211" spans="1:7" s="7" customFormat="1" ht="56.25">
      <c r="A211" s="8" t="s">
        <v>552</v>
      </c>
      <c r="B211" s="8" t="s">
        <v>16</v>
      </c>
      <c r="C211" s="70">
        <v>1240210560</v>
      </c>
      <c r="D211" s="11"/>
      <c r="E211" s="20" t="s">
        <v>138</v>
      </c>
      <c r="F211" s="76">
        <f>F212</f>
        <v>4968</v>
      </c>
      <c r="G211" s="76">
        <f t="shared" si="15"/>
        <v>4935.73</v>
      </c>
    </row>
    <row r="212" spans="1:7" s="7" customFormat="1" ht="12.75">
      <c r="A212" s="8" t="s">
        <v>552</v>
      </c>
      <c r="B212" s="8" t="s">
        <v>16</v>
      </c>
      <c r="C212" s="70">
        <v>1240210560</v>
      </c>
      <c r="D212" s="8" t="s">
        <v>167</v>
      </c>
      <c r="E212" s="19" t="s">
        <v>172</v>
      </c>
      <c r="F212" s="76">
        <f>5130-162</f>
        <v>4968</v>
      </c>
      <c r="G212" s="76">
        <v>4935.73</v>
      </c>
    </row>
    <row r="213" spans="1:7" ht="12.75">
      <c r="A213" s="40" t="s">
        <v>552</v>
      </c>
      <c r="B213" s="40" t="s">
        <v>80</v>
      </c>
      <c r="C213" s="25"/>
      <c r="D213" s="40"/>
      <c r="E213" s="21" t="s">
        <v>81</v>
      </c>
      <c r="F213" s="80">
        <f aca="true" t="shared" si="16" ref="F213:G218">F214</f>
        <v>5144.1</v>
      </c>
      <c r="G213" s="80">
        <f t="shared" si="16"/>
        <v>5144.03</v>
      </c>
    </row>
    <row r="214" spans="1:7" ht="22.5">
      <c r="A214" s="12" t="s">
        <v>552</v>
      </c>
      <c r="B214" s="12" t="s">
        <v>80</v>
      </c>
      <c r="C214" s="27" t="s">
        <v>483</v>
      </c>
      <c r="D214" s="12"/>
      <c r="E214" s="20" t="s">
        <v>34</v>
      </c>
      <c r="F214" s="77">
        <f t="shared" si="16"/>
        <v>5144.1</v>
      </c>
      <c r="G214" s="77">
        <f t="shared" si="16"/>
        <v>5144.03</v>
      </c>
    </row>
    <row r="215" spans="1:7" ht="22.5">
      <c r="A215" s="12" t="s">
        <v>552</v>
      </c>
      <c r="B215" s="12" t="s">
        <v>80</v>
      </c>
      <c r="C215" s="27" t="s">
        <v>484</v>
      </c>
      <c r="D215" s="12"/>
      <c r="E215" s="30" t="s">
        <v>351</v>
      </c>
      <c r="F215" s="77">
        <f>F216</f>
        <v>5144.1</v>
      </c>
      <c r="G215" s="77">
        <f t="shared" si="16"/>
        <v>5144.03</v>
      </c>
    </row>
    <row r="216" spans="1:7" ht="33.75">
      <c r="A216" s="12" t="s">
        <v>552</v>
      </c>
      <c r="B216" s="12" t="s">
        <v>80</v>
      </c>
      <c r="C216" s="27" t="s">
        <v>485</v>
      </c>
      <c r="D216" s="12"/>
      <c r="E216" s="19" t="s">
        <v>486</v>
      </c>
      <c r="F216" s="77">
        <f>F217+F220</f>
        <v>5144.1</v>
      </c>
      <c r="G216" s="77">
        <f>G217+G220</f>
        <v>5144.03</v>
      </c>
    </row>
    <row r="217" spans="1:7" ht="45">
      <c r="A217" s="12" t="s">
        <v>552</v>
      </c>
      <c r="B217" s="12" t="s">
        <v>80</v>
      </c>
      <c r="C217" s="27" t="s">
        <v>130</v>
      </c>
      <c r="D217" s="12"/>
      <c r="E217" s="19" t="s">
        <v>131</v>
      </c>
      <c r="F217" s="77">
        <f t="shared" si="16"/>
        <v>1714.7</v>
      </c>
      <c r="G217" s="77">
        <f t="shared" si="16"/>
        <v>1714.68</v>
      </c>
    </row>
    <row r="218" spans="1:7" s="7" customFormat="1" ht="45">
      <c r="A218" s="12" t="s">
        <v>552</v>
      </c>
      <c r="B218" s="12" t="s">
        <v>80</v>
      </c>
      <c r="C218" s="27" t="s">
        <v>132</v>
      </c>
      <c r="D218" s="12"/>
      <c r="E218" s="19" t="s">
        <v>133</v>
      </c>
      <c r="F218" s="77">
        <f>F219</f>
        <v>1714.7</v>
      </c>
      <c r="G218" s="77">
        <f t="shared" si="16"/>
        <v>1714.68</v>
      </c>
    </row>
    <row r="219" spans="1:7" s="7" customFormat="1" ht="22.5">
      <c r="A219" s="12" t="s">
        <v>552</v>
      </c>
      <c r="B219" s="12" t="s">
        <v>80</v>
      </c>
      <c r="C219" s="27" t="s">
        <v>132</v>
      </c>
      <c r="D219" s="8" t="s">
        <v>331</v>
      </c>
      <c r="E219" s="19" t="s">
        <v>374</v>
      </c>
      <c r="F219" s="77">
        <v>1714.7</v>
      </c>
      <c r="G219" s="77">
        <v>1714.68</v>
      </c>
    </row>
    <row r="220" spans="1:7" s="7" customFormat="1" ht="22.5">
      <c r="A220" s="12" t="s">
        <v>552</v>
      </c>
      <c r="B220" s="12" t="s">
        <v>80</v>
      </c>
      <c r="C220" s="27" t="s">
        <v>600</v>
      </c>
      <c r="D220" s="8"/>
      <c r="E220" s="19" t="s">
        <v>392</v>
      </c>
      <c r="F220" s="77">
        <f>F221</f>
        <v>3429.4</v>
      </c>
      <c r="G220" s="77">
        <f>G221</f>
        <v>3429.35</v>
      </c>
    </row>
    <row r="221" spans="1:7" s="7" customFormat="1" ht="45">
      <c r="A221" s="12" t="s">
        <v>552</v>
      </c>
      <c r="B221" s="12" t="s">
        <v>80</v>
      </c>
      <c r="C221" s="27" t="s">
        <v>598</v>
      </c>
      <c r="D221" s="8"/>
      <c r="E221" s="19" t="s">
        <v>599</v>
      </c>
      <c r="F221" s="77">
        <f>F222</f>
        <v>3429.4</v>
      </c>
      <c r="G221" s="77">
        <f>G222</f>
        <v>3429.35</v>
      </c>
    </row>
    <row r="222" spans="1:7" s="7" customFormat="1" ht="22.5">
      <c r="A222" s="12" t="s">
        <v>552</v>
      </c>
      <c r="B222" s="12" t="s">
        <v>80</v>
      </c>
      <c r="C222" s="27" t="s">
        <v>598</v>
      </c>
      <c r="D222" s="8" t="s">
        <v>331</v>
      </c>
      <c r="E222" s="19" t="s">
        <v>374</v>
      </c>
      <c r="F222" s="77">
        <v>3429.4</v>
      </c>
      <c r="G222" s="77">
        <v>3429.35</v>
      </c>
    </row>
    <row r="223" spans="1:7" s="4" customFormat="1" ht="12.75">
      <c r="A223" s="11" t="s">
        <v>552</v>
      </c>
      <c r="B223" s="11" t="s">
        <v>68</v>
      </c>
      <c r="C223" s="25"/>
      <c r="D223" s="11"/>
      <c r="E223" s="18" t="s">
        <v>69</v>
      </c>
      <c r="F223" s="75">
        <f aca="true" t="shared" si="17" ref="F223:G229">F224</f>
        <v>1874.338</v>
      </c>
      <c r="G223" s="75">
        <f t="shared" si="17"/>
        <v>1874.34</v>
      </c>
    </row>
    <row r="224" spans="1:7" s="4" customFormat="1" ht="12.75">
      <c r="A224" s="11" t="s">
        <v>552</v>
      </c>
      <c r="B224" s="11" t="s">
        <v>84</v>
      </c>
      <c r="C224" s="25"/>
      <c r="D224" s="11"/>
      <c r="E224" s="18" t="s">
        <v>85</v>
      </c>
      <c r="F224" s="75">
        <f t="shared" si="17"/>
        <v>1874.338</v>
      </c>
      <c r="G224" s="75">
        <f t="shared" si="17"/>
        <v>1874.34</v>
      </c>
    </row>
    <row r="225" spans="1:7" ht="22.5">
      <c r="A225" s="8" t="s">
        <v>552</v>
      </c>
      <c r="B225" s="8" t="s">
        <v>84</v>
      </c>
      <c r="C225" s="27" t="s">
        <v>384</v>
      </c>
      <c r="D225" s="8"/>
      <c r="E225" s="20" t="s">
        <v>30</v>
      </c>
      <c r="F225" s="76">
        <f t="shared" si="17"/>
        <v>1874.338</v>
      </c>
      <c r="G225" s="76">
        <f t="shared" si="17"/>
        <v>1874.34</v>
      </c>
    </row>
    <row r="226" spans="1:7" ht="33.75">
      <c r="A226" s="8" t="s">
        <v>552</v>
      </c>
      <c r="B226" s="8" t="s">
        <v>84</v>
      </c>
      <c r="C226" s="27" t="s">
        <v>487</v>
      </c>
      <c r="D226" s="12"/>
      <c r="E226" s="29" t="s">
        <v>31</v>
      </c>
      <c r="F226" s="76">
        <f t="shared" si="17"/>
        <v>1874.338</v>
      </c>
      <c r="G226" s="76">
        <f t="shared" si="17"/>
        <v>1874.34</v>
      </c>
    </row>
    <row r="227" spans="1:7" ht="45">
      <c r="A227" s="8" t="s">
        <v>552</v>
      </c>
      <c r="B227" s="8" t="s">
        <v>84</v>
      </c>
      <c r="C227" s="27" t="s">
        <v>488</v>
      </c>
      <c r="D227" s="12"/>
      <c r="E227" s="19" t="s">
        <v>378</v>
      </c>
      <c r="F227" s="76">
        <f>F228+F231</f>
        <v>1874.338</v>
      </c>
      <c r="G227" s="76">
        <f>G228+G231</f>
        <v>1874.34</v>
      </c>
    </row>
    <row r="228" spans="1:7" ht="33.75">
      <c r="A228" s="8" t="s">
        <v>552</v>
      </c>
      <c r="B228" s="8" t="s">
        <v>84</v>
      </c>
      <c r="C228" s="27" t="s">
        <v>489</v>
      </c>
      <c r="D228" s="12"/>
      <c r="E228" s="20" t="s">
        <v>437</v>
      </c>
      <c r="F228" s="76">
        <f t="shared" si="17"/>
        <v>700</v>
      </c>
      <c r="G228" s="76">
        <f t="shared" si="17"/>
        <v>700</v>
      </c>
    </row>
    <row r="229" spans="1:7" ht="22.5">
      <c r="A229" s="8" t="s">
        <v>552</v>
      </c>
      <c r="B229" s="8" t="s">
        <v>84</v>
      </c>
      <c r="C229" s="27" t="s">
        <v>415</v>
      </c>
      <c r="D229" s="12"/>
      <c r="E229" s="19" t="s">
        <v>407</v>
      </c>
      <c r="F229" s="76">
        <f>F230</f>
        <v>700</v>
      </c>
      <c r="G229" s="76">
        <f t="shared" si="17"/>
        <v>700</v>
      </c>
    </row>
    <row r="230" spans="1:7" ht="22.5">
      <c r="A230" s="8" t="s">
        <v>552</v>
      </c>
      <c r="B230" s="8" t="s">
        <v>84</v>
      </c>
      <c r="C230" s="27" t="s">
        <v>415</v>
      </c>
      <c r="D230" s="12" t="s">
        <v>142</v>
      </c>
      <c r="E230" s="19" t="s">
        <v>518</v>
      </c>
      <c r="F230" s="76">
        <v>700</v>
      </c>
      <c r="G230" s="76">
        <v>700</v>
      </c>
    </row>
    <row r="231" spans="1:7" ht="22.5">
      <c r="A231" s="8" t="s">
        <v>552</v>
      </c>
      <c r="B231" s="8" t="s">
        <v>84</v>
      </c>
      <c r="C231" s="27" t="s">
        <v>662</v>
      </c>
      <c r="D231" s="12"/>
      <c r="E231" s="19" t="s">
        <v>392</v>
      </c>
      <c r="F231" s="76">
        <f>F232</f>
        <v>1174.338</v>
      </c>
      <c r="G231" s="76">
        <f>G232</f>
        <v>1174.34</v>
      </c>
    </row>
    <row r="232" spans="1:7" ht="22.5">
      <c r="A232" s="8" t="s">
        <v>552</v>
      </c>
      <c r="B232" s="8" t="s">
        <v>84</v>
      </c>
      <c r="C232" s="27" t="s">
        <v>663</v>
      </c>
      <c r="D232" s="12"/>
      <c r="E232" s="19" t="s">
        <v>664</v>
      </c>
      <c r="F232" s="76">
        <f>F233</f>
        <v>1174.338</v>
      </c>
      <c r="G232" s="76">
        <f>G233</f>
        <v>1174.34</v>
      </c>
    </row>
    <row r="233" spans="1:7" ht="22.5">
      <c r="A233" s="8" t="s">
        <v>552</v>
      </c>
      <c r="B233" s="8" t="s">
        <v>84</v>
      </c>
      <c r="C233" s="27" t="s">
        <v>663</v>
      </c>
      <c r="D233" s="12" t="s">
        <v>142</v>
      </c>
      <c r="E233" s="19" t="s">
        <v>518</v>
      </c>
      <c r="F233" s="76">
        <v>1174.338</v>
      </c>
      <c r="G233" s="76">
        <v>1174.34</v>
      </c>
    </row>
    <row r="234" spans="1:7" s="4" customFormat="1" ht="22.5">
      <c r="A234" s="11" t="s">
        <v>64</v>
      </c>
      <c r="B234" s="11"/>
      <c r="C234" s="25"/>
      <c r="D234" s="11"/>
      <c r="E234" s="21" t="s">
        <v>86</v>
      </c>
      <c r="F234" s="75">
        <f>F235+F272+F261+F306+F314</f>
        <v>11542.000000000002</v>
      </c>
      <c r="G234" s="75">
        <f>G235+G272+G261+G306+G314</f>
        <v>11047.67</v>
      </c>
    </row>
    <row r="235" spans="1:7" s="4" customFormat="1" ht="12.75">
      <c r="A235" s="11" t="s">
        <v>64</v>
      </c>
      <c r="B235" s="11" t="s">
        <v>553</v>
      </c>
      <c r="C235" s="25"/>
      <c r="D235" s="11"/>
      <c r="E235" s="21" t="s">
        <v>560</v>
      </c>
      <c r="F235" s="75">
        <f>F236</f>
        <v>6969.800000000001</v>
      </c>
      <c r="G235" s="75">
        <f>G236</f>
        <v>6808</v>
      </c>
    </row>
    <row r="236" spans="1:7" s="4" customFormat="1" ht="12.75">
      <c r="A236" s="11" t="s">
        <v>64</v>
      </c>
      <c r="B236" s="11" t="s">
        <v>66</v>
      </c>
      <c r="C236" s="25"/>
      <c r="D236" s="11"/>
      <c r="E236" s="18" t="s">
        <v>562</v>
      </c>
      <c r="F236" s="75">
        <f>F237</f>
        <v>6969.800000000001</v>
      </c>
      <c r="G236" s="75">
        <f>G237</f>
        <v>6808</v>
      </c>
    </row>
    <row r="237" spans="1:7" ht="22.5">
      <c r="A237" s="8" t="s">
        <v>64</v>
      </c>
      <c r="B237" s="8" t="s">
        <v>66</v>
      </c>
      <c r="C237" s="27" t="s">
        <v>384</v>
      </c>
      <c r="D237" s="8"/>
      <c r="E237" s="20" t="s">
        <v>30</v>
      </c>
      <c r="F237" s="76">
        <f>F238+F248</f>
        <v>6969.800000000001</v>
      </c>
      <c r="G237" s="76">
        <f>G238+G248</f>
        <v>6808</v>
      </c>
    </row>
    <row r="238" spans="1:7" ht="12.75">
      <c r="A238" s="8" t="s">
        <v>64</v>
      </c>
      <c r="B238" s="8" t="s">
        <v>66</v>
      </c>
      <c r="C238" s="27" t="s">
        <v>385</v>
      </c>
      <c r="D238" s="8"/>
      <c r="E238" s="30" t="s">
        <v>170</v>
      </c>
      <c r="F238" s="76">
        <f>F239</f>
        <v>3296.7000000000003</v>
      </c>
      <c r="G238" s="76">
        <f>G239+G246</f>
        <v>3257.23</v>
      </c>
    </row>
    <row r="239" spans="1:7" ht="33.75">
      <c r="A239" s="8" t="s">
        <v>64</v>
      </c>
      <c r="B239" s="8" t="s">
        <v>66</v>
      </c>
      <c r="C239" s="27" t="s">
        <v>418</v>
      </c>
      <c r="D239" s="8"/>
      <c r="E239" s="20" t="s">
        <v>566</v>
      </c>
      <c r="F239" s="76">
        <f>F240+F245</f>
        <v>3296.7000000000003</v>
      </c>
      <c r="G239" s="76">
        <f>G240+G245</f>
        <v>3257.23</v>
      </c>
    </row>
    <row r="240" spans="1:7" ht="12.75">
      <c r="A240" s="8" t="s">
        <v>64</v>
      </c>
      <c r="B240" s="8" t="s">
        <v>66</v>
      </c>
      <c r="C240" s="27" t="s">
        <v>272</v>
      </c>
      <c r="D240" s="8"/>
      <c r="E240" s="19" t="s">
        <v>383</v>
      </c>
      <c r="F240" s="76">
        <f>F241</f>
        <v>3294.1000000000004</v>
      </c>
      <c r="G240" s="76">
        <f>G241</f>
        <v>3257.23</v>
      </c>
    </row>
    <row r="241" spans="1:7" ht="22.5">
      <c r="A241" s="8" t="s">
        <v>64</v>
      </c>
      <c r="B241" s="8" t="s">
        <v>66</v>
      </c>
      <c r="C241" s="27" t="s">
        <v>564</v>
      </c>
      <c r="D241" s="8"/>
      <c r="E241" s="20" t="s">
        <v>565</v>
      </c>
      <c r="F241" s="76">
        <f>F242+F244+F243</f>
        <v>3294.1000000000004</v>
      </c>
      <c r="G241" s="76">
        <f>G242+G244+G243</f>
        <v>3257.23</v>
      </c>
    </row>
    <row r="242" spans="1:7" ht="45">
      <c r="A242" s="8" t="s">
        <v>64</v>
      </c>
      <c r="B242" s="8" t="s">
        <v>66</v>
      </c>
      <c r="C242" s="27" t="s">
        <v>564</v>
      </c>
      <c r="D242" s="8" t="s">
        <v>94</v>
      </c>
      <c r="E242" s="20" t="s">
        <v>95</v>
      </c>
      <c r="F242" s="76">
        <f>2770.9-73.6-30</f>
        <v>2667.3</v>
      </c>
      <c r="G242" s="76">
        <v>2666.91</v>
      </c>
    </row>
    <row r="243" spans="1:7" ht="22.5">
      <c r="A243" s="8" t="s">
        <v>64</v>
      </c>
      <c r="B243" s="8" t="s">
        <v>66</v>
      </c>
      <c r="C243" s="27" t="s">
        <v>564</v>
      </c>
      <c r="D243" s="8" t="s">
        <v>96</v>
      </c>
      <c r="E243" s="20" t="s">
        <v>575</v>
      </c>
      <c r="F243" s="76">
        <f>590.8+35</f>
        <v>625.8</v>
      </c>
      <c r="G243" s="76">
        <v>590.32</v>
      </c>
    </row>
    <row r="244" spans="1:7" ht="12.75">
      <c r="A244" s="8" t="s">
        <v>64</v>
      </c>
      <c r="B244" s="8" t="s">
        <v>66</v>
      </c>
      <c r="C244" s="27" t="s">
        <v>564</v>
      </c>
      <c r="D244" s="8" t="s">
        <v>140</v>
      </c>
      <c r="E244" s="19" t="s">
        <v>141</v>
      </c>
      <c r="F244" s="76">
        <f>6-5</f>
        <v>1</v>
      </c>
      <c r="G244" s="76">
        <v>0</v>
      </c>
    </row>
    <row r="245" spans="1:7" ht="22.5">
      <c r="A245" s="8" t="s">
        <v>64</v>
      </c>
      <c r="B245" s="8" t="s">
        <v>66</v>
      </c>
      <c r="C245" s="27" t="s">
        <v>701</v>
      </c>
      <c r="D245" s="8"/>
      <c r="E245" s="19" t="s">
        <v>392</v>
      </c>
      <c r="F245" s="76">
        <f>F246</f>
        <v>2.6</v>
      </c>
      <c r="G245" s="76">
        <f>G246</f>
        <v>0</v>
      </c>
    </row>
    <row r="246" spans="1:7" ht="67.5">
      <c r="A246" s="8" t="s">
        <v>64</v>
      </c>
      <c r="B246" s="8" t="s">
        <v>66</v>
      </c>
      <c r="C246" s="27" t="s">
        <v>702</v>
      </c>
      <c r="D246" s="8"/>
      <c r="E246" s="20" t="s">
        <v>703</v>
      </c>
      <c r="F246" s="76">
        <f>F247</f>
        <v>2.6</v>
      </c>
      <c r="G246" s="76">
        <f>G247</f>
        <v>0</v>
      </c>
    </row>
    <row r="247" spans="1:8" ht="45">
      <c r="A247" s="8" t="s">
        <v>64</v>
      </c>
      <c r="B247" s="8" t="s">
        <v>66</v>
      </c>
      <c r="C247" s="27" t="s">
        <v>702</v>
      </c>
      <c r="D247" s="8" t="s">
        <v>94</v>
      </c>
      <c r="E247" s="20" t="s">
        <v>95</v>
      </c>
      <c r="F247" s="76">
        <v>2.6</v>
      </c>
      <c r="G247" s="76">
        <v>0</v>
      </c>
      <c r="H247" s="93"/>
    </row>
    <row r="248" spans="1:7" ht="33.75">
      <c r="A248" s="8" t="s">
        <v>64</v>
      </c>
      <c r="B248" s="8" t="s">
        <v>66</v>
      </c>
      <c r="C248" s="27" t="s">
        <v>400</v>
      </c>
      <c r="D248" s="8"/>
      <c r="E248" s="29" t="s">
        <v>520</v>
      </c>
      <c r="F248" s="76">
        <f>F249</f>
        <v>3673.1000000000004</v>
      </c>
      <c r="G248" s="76">
        <f>G249</f>
        <v>3550.77</v>
      </c>
    </row>
    <row r="249" spans="1:7" ht="33.75">
      <c r="A249" s="8" t="s">
        <v>64</v>
      </c>
      <c r="B249" s="8" t="s">
        <v>66</v>
      </c>
      <c r="C249" s="27" t="s">
        <v>273</v>
      </c>
      <c r="D249" s="8"/>
      <c r="E249" s="19" t="s">
        <v>379</v>
      </c>
      <c r="F249" s="76">
        <f>F250+F258</f>
        <v>3673.1000000000004</v>
      </c>
      <c r="G249" s="76">
        <f>G250+G258</f>
        <v>3550.77</v>
      </c>
    </row>
    <row r="250" spans="1:7" ht="12.75">
      <c r="A250" s="8" t="s">
        <v>64</v>
      </c>
      <c r="B250" s="8" t="s">
        <v>66</v>
      </c>
      <c r="C250" s="27" t="s">
        <v>274</v>
      </c>
      <c r="D250" s="8"/>
      <c r="E250" s="19" t="s">
        <v>383</v>
      </c>
      <c r="F250" s="76">
        <f>F251+F255</f>
        <v>3541.6000000000004</v>
      </c>
      <c r="G250" s="76">
        <f>G251+G255</f>
        <v>3419.27</v>
      </c>
    </row>
    <row r="251" spans="1:7" ht="45">
      <c r="A251" s="8" t="s">
        <v>64</v>
      </c>
      <c r="B251" s="8" t="s">
        <v>66</v>
      </c>
      <c r="C251" s="27" t="s">
        <v>275</v>
      </c>
      <c r="D251" s="8"/>
      <c r="E251" s="19" t="s">
        <v>276</v>
      </c>
      <c r="F251" s="76">
        <f>F252+F253+F254</f>
        <v>3527.6000000000004</v>
      </c>
      <c r="G251" s="76">
        <f>G252+G253+G254</f>
        <v>3411.27</v>
      </c>
    </row>
    <row r="252" spans="1:7" ht="45">
      <c r="A252" s="8" t="s">
        <v>64</v>
      </c>
      <c r="B252" s="8" t="s">
        <v>66</v>
      </c>
      <c r="C252" s="27" t="s">
        <v>275</v>
      </c>
      <c r="D252" s="8" t="s">
        <v>94</v>
      </c>
      <c r="E252" s="20" t="s">
        <v>95</v>
      </c>
      <c r="F252" s="76">
        <f>1519.2-476-8+59.8-6</f>
        <v>1089</v>
      </c>
      <c r="G252" s="76">
        <v>1048.78</v>
      </c>
    </row>
    <row r="253" spans="1:7" s="7" customFormat="1" ht="22.5">
      <c r="A253" s="8" t="s">
        <v>64</v>
      </c>
      <c r="B253" s="8" t="s">
        <v>66</v>
      </c>
      <c r="C253" s="27" t="s">
        <v>275</v>
      </c>
      <c r="D253" s="8" t="s">
        <v>96</v>
      </c>
      <c r="E253" s="20" t="s">
        <v>575</v>
      </c>
      <c r="F253" s="76">
        <f>1395.5+476+200+76.8+250-10</f>
        <v>2388.3</v>
      </c>
      <c r="G253" s="76">
        <v>2318.56</v>
      </c>
    </row>
    <row r="254" spans="1:7" ht="12.75">
      <c r="A254" s="8" t="s">
        <v>64</v>
      </c>
      <c r="B254" s="8" t="s">
        <v>66</v>
      </c>
      <c r="C254" s="27" t="s">
        <v>275</v>
      </c>
      <c r="D254" s="8" t="s">
        <v>140</v>
      </c>
      <c r="E254" s="19" t="s">
        <v>141</v>
      </c>
      <c r="F254" s="76">
        <f>53-2.7</f>
        <v>50.3</v>
      </c>
      <c r="G254" s="76">
        <v>43.93</v>
      </c>
    </row>
    <row r="255" spans="1:7" ht="33.75">
      <c r="A255" s="8" t="s">
        <v>64</v>
      </c>
      <c r="B255" s="12" t="s">
        <v>66</v>
      </c>
      <c r="C255" s="27" t="s">
        <v>676</v>
      </c>
      <c r="D255" s="8"/>
      <c r="E255" s="20" t="s">
        <v>437</v>
      </c>
      <c r="F255" s="76">
        <f>F256</f>
        <v>14</v>
      </c>
      <c r="G255" s="76">
        <f>G256</f>
        <v>8</v>
      </c>
    </row>
    <row r="256" spans="1:7" ht="33.75">
      <c r="A256" s="8" t="s">
        <v>64</v>
      </c>
      <c r="B256" s="12" t="s">
        <v>66</v>
      </c>
      <c r="C256" s="27" t="s">
        <v>677</v>
      </c>
      <c r="D256" s="8"/>
      <c r="E256" s="22" t="s">
        <v>678</v>
      </c>
      <c r="F256" s="76">
        <f>F257</f>
        <v>14</v>
      </c>
      <c r="G256" s="76">
        <f>G257</f>
        <v>8</v>
      </c>
    </row>
    <row r="257" spans="1:7" ht="45">
      <c r="A257" s="8" t="s">
        <v>64</v>
      </c>
      <c r="B257" s="12" t="s">
        <v>66</v>
      </c>
      <c r="C257" s="27" t="s">
        <v>677</v>
      </c>
      <c r="D257" s="8" t="s">
        <v>94</v>
      </c>
      <c r="E257" s="20" t="s">
        <v>95</v>
      </c>
      <c r="F257" s="76">
        <f>8+6</f>
        <v>14</v>
      </c>
      <c r="G257" s="76">
        <v>8</v>
      </c>
    </row>
    <row r="258" spans="1:7" ht="22.5">
      <c r="A258" s="8" t="s">
        <v>64</v>
      </c>
      <c r="B258" s="12" t="s">
        <v>66</v>
      </c>
      <c r="C258" s="27" t="s">
        <v>674</v>
      </c>
      <c r="D258" s="8"/>
      <c r="E258" s="19" t="s">
        <v>392</v>
      </c>
      <c r="F258" s="76">
        <f>F259</f>
        <v>131.5</v>
      </c>
      <c r="G258" s="76">
        <f>G259</f>
        <v>131.5</v>
      </c>
    </row>
    <row r="259" spans="1:7" ht="22.5">
      <c r="A259" s="8" t="s">
        <v>64</v>
      </c>
      <c r="B259" s="12" t="s">
        <v>66</v>
      </c>
      <c r="C259" s="27" t="s">
        <v>675</v>
      </c>
      <c r="D259" s="8"/>
      <c r="E259" s="22" t="s">
        <v>670</v>
      </c>
      <c r="F259" s="76">
        <f>F260</f>
        <v>131.5</v>
      </c>
      <c r="G259" s="76">
        <f>G260</f>
        <v>131.5</v>
      </c>
    </row>
    <row r="260" spans="1:8" ht="45">
      <c r="A260" s="8" t="s">
        <v>64</v>
      </c>
      <c r="B260" s="12" t="s">
        <v>66</v>
      </c>
      <c r="C260" s="27" t="s">
        <v>675</v>
      </c>
      <c r="D260" s="8" t="s">
        <v>94</v>
      </c>
      <c r="E260" s="20" t="s">
        <v>95</v>
      </c>
      <c r="F260" s="76">
        <f>79.5+52</f>
        <v>131.5</v>
      </c>
      <c r="G260" s="76">
        <v>131.5</v>
      </c>
      <c r="H260" s="93"/>
    </row>
    <row r="261" spans="1:7" s="6" customFormat="1" ht="22.5">
      <c r="A261" s="8" t="s">
        <v>64</v>
      </c>
      <c r="B261" s="12" t="s">
        <v>556</v>
      </c>
      <c r="C261" s="27" t="s">
        <v>420</v>
      </c>
      <c r="D261" s="8"/>
      <c r="E261" s="20" t="s">
        <v>596</v>
      </c>
      <c r="F261" s="76">
        <f>F262</f>
        <v>1049.6</v>
      </c>
      <c r="G261" s="76">
        <f>G262</f>
        <v>1037.21</v>
      </c>
    </row>
    <row r="262" spans="1:7" ht="22.5">
      <c r="A262" s="8" t="s">
        <v>64</v>
      </c>
      <c r="B262" s="8" t="s">
        <v>556</v>
      </c>
      <c r="C262" s="27" t="s">
        <v>421</v>
      </c>
      <c r="D262" s="8"/>
      <c r="E262" s="30" t="s">
        <v>540</v>
      </c>
      <c r="F262" s="76">
        <f>F263</f>
        <v>1049.6</v>
      </c>
      <c r="G262" s="76">
        <f>G263</f>
        <v>1037.21</v>
      </c>
    </row>
    <row r="263" spans="1:7" ht="22.5">
      <c r="A263" s="8" t="s">
        <v>64</v>
      </c>
      <c r="B263" s="8" t="s">
        <v>556</v>
      </c>
      <c r="C263" s="27" t="s">
        <v>280</v>
      </c>
      <c r="D263" s="12"/>
      <c r="E263" s="19" t="s">
        <v>247</v>
      </c>
      <c r="F263" s="76">
        <f>F264</f>
        <v>1049.6</v>
      </c>
      <c r="G263" s="76">
        <f>G264</f>
        <v>1037.21</v>
      </c>
    </row>
    <row r="264" spans="1:7" ht="12.75">
      <c r="A264" s="8" t="s">
        <v>64</v>
      </c>
      <c r="B264" s="8" t="s">
        <v>556</v>
      </c>
      <c r="C264" s="27" t="s">
        <v>281</v>
      </c>
      <c r="D264" s="8"/>
      <c r="E264" s="19" t="s">
        <v>383</v>
      </c>
      <c r="F264" s="76">
        <f>F265+F268</f>
        <v>1049.6</v>
      </c>
      <c r="G264" s="76">
        <f>G265+G268</f>
        <v>1037.21</v>
      </c>
    </row>
    <row r="265" spans="1:7" ht="12.75">
      <c r="A265" s="8" t="s">
        <v>64</v>
      </c>
      <c r="B265" s="12" t="s">
        <v>556</v>
      </c>
      <c r="C265" s="27" t="s">
        <v>282</v>
      </c>
      <c r="D265" s="8"/>
      <c r="E265" s="19" t="s">
        <v>283</v>
      </c>
      <c r="F265" s="76">
        <f>F266+F267</f>
        <v>1049.6</v>
      </c>
      <c r="G265" s="76">
        <f>G266+G267</f>
        <v>1037.21</v>
      </c>
    </row>
    <row r="266" spans="1:7" ht="45">
      <c r="A266" s="8" t="s">
        <v>64</v>
      </c>
      <c r="B266" s="12" t="s">
        <v>556</v>
      </c>
      <c r="C266" s="27" t="s">
        <v>282</v>
      </c>
      <c r="D266" s="8" t="s">
        <v>94</v>
      </c>
      <c r="E266" s="20" t="s">
        <v>95</v>
      </c>
      <c r="F266" s="76">
        <f>758+64.3+2.7</f>
        <v>825</v>
      </c>
      <c r="G266" s="76">
        <v>824.8</v>
      </c>
    </row>
    <row r="267" spans="1:8" ht="21.75" customHeight="1">
      <c r="A267" s="8" t="s">
        <v>64</v>
      </c>
      <c r="B267" s="12" t="s">
        <v>556</v>
      </c>
      <c r="C267" s="27" t="s">
        <v>282</v>
      </c>
      <c r="D267" s="8" t="s">
        <v>96</v>
      </c>
      <c r="E267" s="20" t="s">
        <v>575</v>
      </c>
      <c r="F267" s="76">
        <f>203+21.6</f>
        <v>224.6</v>
      </c>
      <c r="G267" s="76">
        <v>212.41</v>
      </c>
      <c r="H267" s="93"/>
    </row>
    <row r="268" spans="1:7" ht="0.75" customHeight="1" hidden="1">
      <c r="A268" s="8" t="s">
        <v>64</v>
      </c>
      <c r="B268" s="12" t="s">
        <v>556</v>
      </c>
      <c r="C268" s="27" t="s">
        <v>284</v>
      </c>
      <c r="D268" s="8"/>
      <c r="E268" s="19" t="s">
        <v>285</v>
      </c>
      <c r="F268" s="76">
        <f>F269</f>
        <v>0</v>
      </c>
      <c r="G268" s="76">
        <f>G269</f>
        <v>0</v>
      </c>
    </row>
    <row r="269" spans="1:7" ht="22.5" hidden="1">
      <c r="A269" s="8" t="s">
        <v>64</v>
      </c>
      <c r="B269" s="12" t="s">
        <v>556</v>
      </c>
      <c r="C269" s="27" t="s">
        <v>286</v>
      </c>
      <c r="D269" s="8"/>
      <c r="E269" s="19" t="s">
        <v>279</v>
      </c>
      <c r="F269" s="76">
        <f>F270+F271</f>
        <v>0</v>
      </c>
      <c r="G269" s="76">
        <f>G270+G271</f>
        <v>0</v>
      </c>
    </row>
    <row r="270" spans="1:7" ht="45" hidden="1">
      <c r="A270" s="8" t="s">
        <v>64</v>
      </c>
      <c r="B270" s="12" t="s">
        <v>556</v>
      </c>
      <c r="C270" s="27" t="s">
        <v>286</v>
      </c>
      <c r="D270" s="8" t="s">
        <v>94</v>
      </c>
      <c r="E270" s="20" t="s">
        <v>95</v>
      </c>
      <c r="F270" s="76"/>
      <c r="G270" s="76"/>
    </row>
    <row r="271" spans="1:7" ht="22.5" hidden="1">
      <c r="A271" s="8" t="s">
        <v>64</v>
      </c>
      <c r="B271" s="12" t="s">
        <v>556</v>
      </c>
      <c r="C271" s="27" t="s">
        <v>286</v>
      </c>
      <c r="D271" s="8" t="s">
        <v>96</v>
      </c>
      <c r="E271" s="20" t="s">
        <v>97</v>
      </c>
      <c r="F271" s="76"/>
      <c r="G271" s="76"/>
    </row>
    <row r="272" spans="1:7" ht="12.75">
      <c r="A272" s="11" t="s">
        <v>64</v>
      </c>
      <c r="B272" s="11" t="s">
        <v>557</v>
      </c>
      <c r="C272" s="25"/>
      <c r="D272" s="11"/>
      <c r="E272" s="18" t="s">
        <v>58</v>
      </c>
      <c r="F272" s="75">
        <f>F273+F293+F280</f>
        <v>3282.6000000000004</v>
      </c>
      <c r="G272" s="75">
        <f>G273+G293+G280</f>
        <v>2970.38</v>
      </c>
    </row>
    <row r="273" spans="1:7" ht="12.75">
      <c r="A273" s="11" t="s">
        <v>64</v>
      </c>
      <c r="B273" s="11" t="s">
        <v>558</v>
      </c>
      <c r="C273" s="25"/>
      <c r="D273" s="11"/>
      <c r="E273" s="18" t="s">
        <v>2</v>
      </c>
      <c r="F273" s="75">
        <f aca="true" t="shared" si="18" ref="F273:G278">F274</f>
        <v>70.4</v>
      </c>
      <c r="G273" s="75">
        <f t="shared" si="18"/>
        <v>70.27</v>
      </c>
    </row>
    <row r="274" spans="1:7" s="7" customFormat="1" ht="12.75">
      <c r="A274" s="12" t="s">
        <v>64</v>
      </c>
      <c r="B274" s="28" t="s">
        <v>558</v>
      </c>
      <c r="C274" s="28" t="s">
        <v>455</v>
      </c>
      <c r="D274" s="12"/>
      <c r="E274" s="19" t="s">
        <v>32</v>
      </c>
      <c r="F274" s="76">
        <f t="shared" si="18"/>
        <v>70.4</v>
      </c>
      <c r="G274" s="76">
        <f t="shared" si="18"/>
        <v>70.27</v>
      </c>
    </row>
    <row r="275" spans="1:7" s="7" customFormat="1" ht="22.5">
      <c r="A275" s="8" t="s">
        <v>64</v>
      </c>
      <c r="B275" s="27" t="s">
        <v>558</v>
      </c>
      <c r="C275" s="27" t="s">
        <v>123</v>
      </c>
      <c r="D275" s="8"/>
      <c r="E275" s="30" t="s">
        <v>527</v>
      </c>
      <c r="F275" s="76">
        <f t="shared" si="18"/>
        <v>70.4</v>
      </c>
      <c r="G275" s="76">
        <f t="shared" si="18"/>
        <v>70.27</v>
      </c>
    </row>
    <row r="276" spans="1:7" s="7" customFormat="1" ht="22.5">
      <c r="A276" s="12" t="s">
        <v>64</v>
      </c>
      <c r="B276" s="28" t="s">
        <v>558</v>
      </c>
      <c r="C276" s="27" t="s">
        <v>124</v>
      </c>
      <c r="D276" s="8"/>
      <c r="E276" s="20" t="s">
        <v>125</v>
      </c>
      <c r="F276" s="76">
        <f t="shared" si="18"/>
        <v>70.4</v>
      </c>
      <c r="G276" s="76">
        <f t="shared" si="18"/>
        <v>70.27</v>
      </c>
    </row>
    <row r="277" spans="1:7" s="7" customFormat="1" ht="30" customHeight="1">
      <c r="A277" s="12" t="s">
        <v>64</v>
      </c>
      <c r="B277" s="28" t="s">
        <v>558</v>
      </c>
      <c r="C277" s="27" t="s">
        <v>126</v>
      </c>
      <c r="D277" s="8"/>
      <c r="E277" s="20" t="s">
        <v>392</v>
      </c>
      <c r="F277" s="76">
        <f t="shared" si="18"/>
        <v>70.4</v>
      </c>
      <c r="G277" s="76">
        <f t="shared" si="18"/>
        <v>70.27</v>
      </c>
    </row>
    <row r="278" spans="1:7" s="7" customFormat="1" ht="73.5" customHeight="1">
      <c r="A278" s="12" t="s">
        <v>64</v>
      </c>
      <c r="B278" s="28" t="s">
        <v>558</v>
      </c>
      <c r="C278" s="27" t="s">
        <v>127</v>
      </c>
      <c r="D278" s="8"/>
      <c r="E278" s="20" t="s">
        <v>594</v>
      </c>
      <c r="F278" s="76">
        <f>F279</f>
        <v>70.4</v>
      </c>
      <c r="G278" s="76">
        <f t="shared" si="18"/>
        <v>70.27</v>
      </c>
    </row>
    <row r="279" spans="1:7" s="7" customFormat="1" ht="22.5">
      <c r="A279" s="8" t="s">
        <v>64</v>
      </c>
      <c r="B279" s="27" t="s">
        <v>558</v>
      </c>
      <c r="C279" s="27" t="s">
        <v>127</v>
      </c>
      <c r="D279" s="8" t="s">
        <v>96</v>
      </c>
      <c r="E279" s="20" t="s">
        <v>575</v>
      </c>
      <c r="F279" s="76">
        <v>70.4</v>
      </c>
      <c r="G279" s="76">
        <v>70.27</v>
      </c>
    </row>
    <row r="280" spans="1:7" s="7" customFormat="1" ht="12.75">
      <c r="A280" s="11" t="s">
        <v>64</v>
      </c>
      <c r="B280" s="11" t="s">
        <v>559</v>
      </c>
      <c r="C280" s="25"/>
      <c r="D280" s="11"/>
      <c r="E280" s="18" t="s">
        <v>3</v>
      </c>
      <c r="F280" s="75">
        <f>F281</f>
        <v>3212.2000000000003</v>
      </c>
      <c r="G280" s="75">
        <f>G281</f>
        <v>2900.11</v>
      </c>
    </row>
    <row r="281" spans="1:7" s="7" customFormat="1" ht="22.5">
      <c r="A281" s="8" t="s">
        <v>64</v>
      </c>
      <c r="B281" s="8" t="s">
        <v>559</v>
      </c>
      <c r="C281" s="27" t="s">
        <v>433</v>
      </c>
      <c r="D281" s="8"/>
      <c r="E281" s="19" t="s">
        <v>597</v>
      </c>
      <c r="F281" s="77">
        <f>F282</f>
        <v>3212.2000000000003</v>
      </c>
      <c r="G281" s="77">
        <f>G282</f>
        <v>2900.11</v>
      </c>
    </row>
    <row r="282" spans="1:7" s="7" customFormat="1" ht="22.5">
      <c r="A282" s="8" t="s">
        <v>64</v>
      </c>
      <c r="B282" s="8" t="s">
        <v>559</v>
      </c>
      <c r="C282" s="27" t="s">
        <v>434</v>
      </c>
      <c r="D282" s="8"/>
      <c r="E282" s="29" t="s">
        <v>533</v>
      </c>
      <c r="F282" s="77">
        <f>F283</f>
        <v>3212.2000000000003</v>
      </c>
      <c r="G282" s="77">
        <f>G283</f>
        <v>2900.11</v>
      </c>
    </row>
    <row r="283" spans="1:7" s="7" customFormat="1" ht="12.75">
      <c r="A283" s="8" t="s">
        <v>64</v>
      </c>
      <c r="B283" s="8" t="s">
        <v>559</v>
      </c>
      <c r="C283" s="27" t="s">
        <v>435</v>
      </c>
      <c r="D283" s="8"/>
      <c r="E283" s="20" t="s">
        <v>326</v>
      </c>
      <c r="F283" s="77">
        <f>F284+F287+F290</f>
        <v>3212.2000000000003</v>
      </c>
      <c r="G283" s="77">
        <f>G284+G287+G290</f>
        <v>2900.11</v>
      </c>
    </row>
    <row r="284" spans="1:7" s="7" customFormat="1" ht="33.75">
      <c r="A284" s="8" t="s">
        <v>64</v>
      </c>
      <c r="B284" s="8" t="s">
        <v>559</v>
      </c>
      <c r="C284" s="27" t="s">
        <v>436</v>
      </c>
      <c r="D284" s="8"/>
      <c r="E284" s="20" t="s">
        <v>437</v>
      </c>
      <c r="F284" s="77">
        <f>F285</f>
        <v>1605.35</v>
      </c>
      <c r="G284" s="77">
        <f>G285</f>
        <v>1583.24</v>
      </c>
    </row>
    <row r="285" spans="1:7" s="7" customFormat="1" ht="45">
      <c r="A285" s="8" t="s">
        <v>64</v>
      </c>
      <c r="B285" s="8" t="s">
        <v>559</v>
      </c>
      <c r="C285" s="27" t="s">
        <v>409</v>
      </c>
      <c r="D285" s="8"/>
      <c r="E285" s="20" t="s">
        <v>534</v>
      </c>
      <c r="F285" s="77">
        <f>F286</f>
        <v>1605.35</v>
      </c>
      <c r="G285" s="77">
        <f>G286</f>
        <v>1583.24</v>
      </c>
    </row>
    <row r="286" spans="1:7" s="7" customFormat="1" ht="22.5">
      <c r="A286" s="8" t="s">
        <v>64</v>
      </c>
      <c r="B286" s="8" t="s">
        <v>559</v>
      </c>
      <c r="C286" s="27" t="s">
        <v>409</v>
      </c>
      <c r="D286" s="8" t="s">
        <v>96</v>
      </c>
      <c r="E286" s="20" t="s">
        <v>575</v>
      </c>
      <c r="F286" s="77">
        <f>1386.5+178.3+45.19-4.64</f>
        <v>1605.35</v>
      </c>
      <c r="G286" s="77">
        <v>1583.24</v>
      </c>
    </row>
    <row r="287" spans="1:7" s="7" customFormat="1" ht="12.75">
      <c r="A287" s="8" t="s">
        <v>64</v>
      </c>
      <c r="B287" s="8" t="s">
        <v>559</v>
      </c>
      <c r="C287" s="27" t="s">
        <v>438</v>
      </c>
      <c r="D287" s="8"/>
      <c r="E287" s="19" t="s">
        <v>383</v>
      </c>
      <c r="F287" s="77">
        <f>F288</f>
        <v>465.05</v>
      </c>
      <c r="G287" s="77">
        <f>G288</f>
        <v>465.05</v>
      </c>
    </row>
    <row r="288" spans="1:7" s="7" customFormat="1" ht="45">
      <c r="A288" s="8" t="s">
        <v>64</v>
      </c>
      <c r="B288" s="8" t="s">
        <v>559</v>
      </c>
      <c r="C288" s="27" t="s">
        <v>439</v>
      </c>
      <c r="D288" s="8"/>
      <c r="E288" s="20" t="s">
        <v>440</v>
      </c>
      <c r="F288" s="77">
        <f>F289</f>
        <v>465.05</v>
      </c>
      <c r="G288" s="77">
        <f>G289</f>
        <v>465.05</v>
      </c>
    </row>
    <row r="289" spans="1:7" s="7" customFormat="1" ht="22.5">
      <c r="A289" s="8" t="s">
        <v>64</v>
      </c>
      <c r="B289" s="8" t="s">
        <v>559</v>
      </c>
      <c r="C289" s="27" t="s">
        <v>439</v>
      </c>
      <c r="D289" s="8" t="s">
        <v>96</v>
      </c>
      <c r="E289" s="20" t="s">
        <v>575</v>
      </c>
      <c r="F289" s="77">
        <f>200.3+224.4+35.71+4.64</f>
        <v>465.05</v>
      </c>
      <c r="G289" s="77">
        <v>465.05</v>
      </c>
    </row>
    <row r="290" spans="1:7" s="7" customFormat="1" ht="22.5">
      <c r="A290" s="8" t="s">
        <v>64</v>
      </c>
      <c r="B290" s="8" t="s">
        <v>559</v>
      </c>
      <c r="C290" s="27" t="s">
        <v>658</v>
      </c>
      <c r="D290" s="8"/>
      <c r="E290" s="19" t="s">
        <v>392</v>
      </c>
      <c r="F290" s="77">
        <f>F291</f>
        <v>1141.8000000000002</v>
      </c>
      <c r="G290" s="77">
        <f>G291</f>
        <v>851.82</v>
      </c>
    </row>
    <row r="291" spans="1:7" s="7" customFormat="1" ht="33.75">
      <c r="A291" s="8" t="s">
        <v>64</v>
      </c>
      <c r="B291" s="8" t="s">
        <v>559</v>
      </c>
      <c r="C291" s="27" t="s">
        <v>659</v>
      </c>
      <c r="D291" s="8"/>
      <c r="E291" s="20" t="s">
        <v>660</v>
      </c>
      <c r="F291" s="77">
        <f>F292</f>
        <v>1141.8000000000002</v>
      </c>
      <c r="G291" s="77">
        <f>G292</f>
        <v>851.82</v>
      </c>
    </row>
    <row r="292" spans="1:7" s="7" customFormat="1" ht="22.5">
      <c r="A292" s="8" t="s">
        <v>64</v>
      </c>
      <c r="B292" s="8" t="s">
        <v>559</v>
      </c>
      <c r="C292" s="27" t="s">
        <v>659</v>
      </c>
      <c r="D292" s="8" t="s">
        <v>96</v>
      </c>
      <c r="E292" s="20" t="s">
        <v>575</v>
      </c>
      <c r="F292" s="77">
        <f>566.2+575.6</f>
        <v>1141.8000000000002</v>
      </c>
      <c r="G292" s="77">
        <v>851.82</v>
      </c>
    </row>
    <row r="293" spans="1:7" ht="12.75" hidden="1">
      <c r="A293" s="11" t="s">
        <v>64</v>
      </c>
      <c r="B293" s="11" t="s">
        <v>62</v>
      </c>
      <c r="C293" s="25"/>
      <c r="D293" s="11"/>
      <c r="E293" s="18" t="s">
        <v>4</v>
      </c>
      <c r="F293" s="75">
        <f>F294</f>
        <v>0</v>
      </c>
      <c r="G293" s="75">
        <f>G294</f>
        <v>0</v>
      </c>
    </row>
    <row r="294" spans="1:7" ht="22.5" hidden="1">
      <c r="A294" s="8" t="s">
        <v>64</v>
      </c>
      <c r="B294" s="8" t="s">
        <v>62</v>
      </c>
      <c r="C294" s="27" t="s">
        <v>287</v>
      </c>
      <c r="D294" s="8"/>
      <c r="E294" s="31" t="s">
        <v>526</v>
      </c>
      <c r="F294" s="76">
        <f>F295</f>
        <v>0</v>
      </c>
      <c r="G294" s="76">
        <f>G295</f>
        <v>0</v>
      </c>
    </row>
    <row r="295" spans="1:7" ht="12.75" hidden="1">
      <c r="A295" s="8" t="s">
        <v>64</v>
      </c>
      <c r="B295" s="8" t="s">
        <v>62</v>
      </c>
      <c r="C295" s="27" t="s">
        <v>288</v>
      </c>
      <c r="D295" s="8"/>
      <c r="E295" s="32" t="s">
        <v>173</v>
      </c>
      <c r="F295" s="76">
        <f>F296+F301</f>
        <v>0</v>
      </c>
      <c r="G295" s="76">
        <f>G296+G301</f>
        <v>0</v>
      </c>
    </row>
    <row r="296" spans="1:7" ht="22.5" hidden="1">
      <c r="A296" s="8" t="s">
        <v>64</v>
      </c>
      <c r="B296" s="8" t="s">
        <v>62</v>
      </c>
      <c r="C296" s="27" t="s">
        <v>289</v>
      </c>
      <c r="D296" s="8"/>
      <c r="E296" s="20" t="s">
        <v>355</v>
      </c>
      <c r="F296" s="76">
        <f>F297</f>
        <v>0</v>
      </c>
      <c r="G296" s="76">
        <f>G297</f>
        <v>0</v>
      </c>
    </row>
    <row r="297" spans="1:7" ht="12.75" hidden="1">
      <c r="A297" s="8" t="s">
        <v>64</v>
      </c>
      <c r="B297" s="8" t="s">
        <v>62</v>
      </c>
      <c r="C297" s="27" t="s">
        <v>290</v>
      </c>
      <c r="D297" s="8"/>
      <c r="E297" s="19" t="s">
        <v>383</v>
      </c>
      <c r="F297" s="76">
        <f>F298</f>
        <v>0</v>
      </c>
      <c r="G297" s="76">
        <f>G298</f>
        <v>0</v>
      </c>
    </row>
    <row r="298" spans="1:7" ht="33.75" hidden="1">
      <c r="A298" s="8" t="s">
        <v>64</v>
      </c>
      <c r="B298" s="8" t="s">
        <v>62</v>
      </c>
      <c r="C298" s="27" t="s">
        <v>291</v>
      </c>
      <c r="D298" s="8"/>
      <c r="E298" s="20" t="s">
        <v>500</v>
      </c>
      <c r="F298" s="76">
        <f>F299</f>
        <v>0</v>
      </c>
      <c r="G298" s="76">
        <f>G299</f>
        <v>0</v>
      </c>
    </row>
    <row r="299" spans="1:7" ht="12.75" hidden="1">
      <c r="A299" s="8" t="s">
        <v>64</v>
      </c>
      <c r="B299" s="8" t="s">
        <v>62</v>
      </c>
      <c r="C299" s="27" t="s">
        <v>292</v>
      </c>
      <c r="D299" s="8"/>
      <c r="E299" s="20" t="s">
        <v>293</v>
      </c>
      <c r="F299" s="76">
        <f>F300</f>
        <v>0</v>
      </c>
      <c r="G299" s="76">
        <f>G300</f>
        <v>0</v>
      </c>
    </row>
    <row r="300" spans="1:7" ht="22.5" hidden="1">
      <c r="A300" s="8" t="s">
        <v>64</v>
      </c>
      <c r="B300" s="8" t="s">
        <v>62</v>
      </c>
      <c r="C300" s="27" t="s">
        <v>292</v>
      </c>
      <c r="D300" s="8" t="s">
        <v>96</v>
      </c>
      <c r="E300" s="20" t="s">
        <v>575</v>
      </c>
      <c r="F300" s="76"/>
      <c r="G300" s="76"/>
    </row>
    <row r="301" spans="1:7" ht="22.5" hidden="1">
      <c r="A301" s="8" t="s">
        <v>64</v>
      </c>
      <c r="B301" s="8" t="s">
        <v>62</v>
      </c>
      <c r="C301" s="27" t="s">
        <v>294</v>
      </c>
      <c r="D301" s="8"/>
      <c r="E301" s="20" t="s">
        <v>356</v>
      </c>
      <c r="F301" s="76">
        <f>F302</f>
        <v>0</v>
      </c>
      <c r="G301" s="76">
        <f>G302</f>
        <v>0</v>
      </c>
    </row>
    <row r="302" spans="1:7" ht="12.75" hidden="1">
      <c r="A302" s="8" t="s">
        <v>64</v>
      </c>
      <c r="B302" s="8" t="s">
        <v>62</v>
      </c>
      <c r="C302" s="27" t="s">
        <v>295</v>
      </c>
      <c r="D302" s="8"/>
      <c r="E302" s="19" t="s">
        <v>383</v>
      </c>
      <c r="F302" s="76">
        <f>F305</f>
        <v>0</v>
      </c>
      <c r="G302" s="76">
        <f>G305</f>
        <v>0</v>
      </c>
    </row>
    <row r="303" spans="1:7" ht="22.5" hidden="1">
      <c r="A303" s="8" t="s">
        <v>64</v>
      </c>
      <c r="B303" s="8" t="s">
        <v>62</v>
      </c>
      <c r="C303" s="27" t="s">
        <v>296</v>
      </c>
      <c r="D303" s="8"/>
      <c r="E303" s="20" t="s">
        <v>242</v>
      </c>
      <c r="F303" s="76">
        <f>F304</f>
        <v>0</v>
      </c>
      <c r="G303" s="76">
        <f>G304</f>
        <v>0</v>
      </c>
    </row>
    <row r="304" spans="1:7" ht="12.75" hidden="1">
      <c r="A304" s="8" t="s">
        <v>64</v>
      </c>
      <c r="B304" s="8" t="s">
        <v>62</v>
      </c>
      <c r="C304" s="27" t="s">
        <v>297</v>
      </c>
      <c r="D304" s="8"/>
      <c r="E304" s="20" t="s">
        <v>293</v>
      </c>
      <c r="F304" s="76">
        <f>F305</f>
        <v>0</v>
      </c>
      <c r="G304" s="76">
        <f>G305</f>
        <v>0</v>
      </c>
    </row>
    <row r="305" spans="1:7" ht="22.5" hidden="1">
      <c r="A305" s="8" t="s">
        <v>64</v>
      </c>
      <c r="B305" s="8" t="s">
        <v>62</v>
      </c>
      <c r="C305" s="27" t="s">
        <v>297</v>
      </c>
      <c r="D305" s="8" t="s">
        <v>96</v>
      </c>
      <c r="E305" s="20" t="s">
        <v>575</v>
      </c>
      <c r="F305" s="76"/>
      <c r="G305" s="76"/>
    </row>
    <row r="306" spans="1:7" ht="12.75">
      <c r="A306" s="11" t="s">
        <v>64</v>
      </c>
      <c r="B306" s="11" t="s">
        <v>583</v>
      </c>
      <c r="C306" s="25"/>
      <c r="D306" s="11"/>
      <c r="E306" s="21" t="s">
        <v>584</v>
      </c>
      <c r="F306" s="75">
        <f aca="true" t="shared" si="19" ref="F306:F312">F307</f>
        <v>70</v>
      </c>
      <c r="G306" s="75">
        <f aca="true" t="shared" si="20" ref="G306:G312">G307</f>
        <v>70</v>
      </c>
    </row>
    <row r="307" spans="1:7" ht="12.75">
      <c r="A307" s="11" t="s">
        <v>64</v>
      </c>
      <c r="B307" s="11" t="s">
        <v>585</v>
      </c>
      <c r="C307" s="25"/>
      <c r="D307" s="11"/>
      <c r="E307" s="21" t="s">
        <v>586</v>
      </c>
      <c r="F307" s="76">
        <f t="shared" si="19"/>
        <v>70</v>
      </c>
      <c r="G307" s="76">
        <f t="shared" si="20"/>
        <v>70</v>
      </c>
    </row>
    <row r="308" spans="1:7" ht="22.5">
      <c r="A308" s="8" t="s">
        <v>64</v>
      </c>
      <c r="B308" s="8" t="s">
        <v>585</v>
      </c>
      <c r="C308" s="27" t="s">
        <v>606</v>
      </c>
      <c r="D308" s="8"/>
      <c r="E308" s="19" t="s">
        <v>607</v>
      </c>
      <c r="F308" s="76">
        <f t="shared" si="19"/>
        <v>70</v>
      </c>
      <c r="G308" s="76">
        <f t="shared" si="20"/>
        <v>70</v>
      </c>
    </row>
    <row r="309" spans="1:7" ht="33.75">
      <c r="A309" s="8" t="s">
        <v>64</v>
      </c>
      <c r="B309" s="8" t="s">
        <v>585</v>
      </c>
      <c r="C309" s="27" t="s">
        <v>608</v>
      </c>
      <c r="D309" s="8"/>
      <c r="E309" s="29" t="s">
        <v>609</v>
      </c>
      <c r="F309" s="76">
        <f t="shared" si="19"/>
        <v>70</v>
      </c>
      <c r="G309" s="76">
        <f t="shared" si="20"/>
        <v>70</v>
      </c>
    </row>
    <row r="310" spans="1:7" ht="22.5">
      <c r="A310" s="8" t="s">
        <v>64</v>
      </c>
      <c r="B310" s="8" t="s">
        <v>585</v>
      </c>
      <c r="C310" s="27" t="s">
        <v>610</v>
      </c>
      <c r="D310" s="8"/>
      <c r="E310" s="19" t="s">
        <v>611</v>
      </c>
      <c r="F310" s="76">
        <f t="shared" si="19"/>
        <v>70</v>
      </c>
      <c r="G310" s="76">
        <f t="shared" si="20"/>
        <v>70</v>
      </c>
    </row>
    <row r="311" spans="1:7" ht="12.75">
      <c r="A311" s="8" t="s">
        <v>64</v>
      </c>
      <c r="B311" s="8" t="s">
        <v>585</v>
      </c>
      <c r="C311" s="27" t="s">
        <v>612</v>
      </c>
      <c r="D311" s="8"/>
      <c r="E311" s="19" t="s">
        <v>383</v>
      </c>
      <c r="F311" s="76">
        <f t="shared" si="19"/>
        <v>70</v>
      </c>
      <c r="G311" s="76">
        <f t="shared" si="20"/>
        <v>70</v>
      </c>
    </row>
    <row r="312" spans="1:7" ht="33.75">
      <c r="A312" s="8" t="s">
        <v>64</v>
      </c>
      <c r="B312" s="8" t="s">
        <v>585</v>
      </c>
      <c r="C312" s="27" t="s">
        <v>613</v>
      </c>
      <c r="D312" s="8"/>
      <c r="E312" s="19" t="s">
        <v>614</v>
      </c>
      <c r="F312" s="76">
        <f t="shared" si="19"/>
        <v>70</v>
      </c>
      <c r="G312" s="76">
        <f t="shared" si="20"/>
        <v>70</v>
      </c>
    </row>
    <row r="313" spans="1:7" ht="22.5">
      <c r="A313" s="8" t="s">
        <v>64</v>
      </c>
      <c r="B313" s="8" t="s">
        <v>585</v>
      </c>
      <c r="C313" s="27" t="s">
        <v>613</v>
      </c>
      <c r="D313" s="8" t="s">
        <v>96</v>
      </c>
      <c r="E313" s="20" t="s">
        <v>575</v>
      </c>
      <c r="F313" s="76">
        <v>70</v>
      </c>
      <c r="G313" s="76">
        <v>70</v>
      </c>
    </row>
    <row r="314" spans="1:7" ht="12.75">
      <c r="A314" s="11" t="s">
        <v>64</v>
      </c>
      <c r="B314" s="11" t="s">
        <v>5</v>
      </c>
      <c r="C314" s="25"/>
      <c r="D314" s="11"/>
      <c r="E314" s="21" t="s">
        <v>6</v>
      </c>
      <c r="F314" s="75">
        <f aca="true" t="shared" si="21" ref="F314:F320">F315</f>
        <v>170</v>
      </c>
      <c r="G314" s="75">
        <f aca="true" t="shared" si="22" ref="G314:G320">G315</f>
        <v>162.08</v>
      </c>
    </row>
    <row r="315" spans="1:7" ht="12.75">
      <c r="A315" s="11" t="s">
        <v>64</v>
      </c>
      <c r="B315" s="11" t="s">
        <v>49</v>
      </c>
      <c r="C315" s="25"/>
      <c r="D315" s="11"/>
      <c r="E315" s="18" t="s">
        <v>50</v>
      </c>
      <c r="F315" s="75">
        <f t="shared" si="21"/>
        <v>170</v>
      </c>
      <c r="G315" s="75">
        <f t="shared" si="22"/>
        <v>162.08</v>
      </c>
    </row>
    <row r="316" spans="1:7" ht="33.75">
      <c r="A316" s="8" t="s">
        <v>64</v>
      </c>
      <c r="B316" s="8" t="s">
        <v>49</v>
      </c>
      <c r="C316" s="27" t="s">
        <v>234</v>
      </c>
      <c r="D316" s="23"/>
      <c r="E316" s="22" t="s">
        <v>38</v>
      </c>
      <c r="F316" s="76">
        <f t="shared" si="21"/>
        <v>170</v>
      </c>
      <c r="G316" s="76">
        <f t="shared" si="22"/>
        <v>162.08</v>
      </c>
    </row>
    <row r="317" spans="1:7" ht="12.75">
      <c r="A317" s="8" t="s">
        <v>64</v>
      </c>
      <c r="B317" s="8" t="s">
        <v>49</v>
      </c>
      <c r="C317" s="27" t="s">
        <v>235</v>
      </c>
      <c r="D317" s="23"/>
      <c r="E317" s="32" t="s">
        <v>174</v>
      </c>
      <c r="F317" s="76">
        <f t="shared" si="21"/>
        <v>170</v>
      </c>
      <c r="G317" s="76">
        <f t="shared" si="22"/>
        <v>162.08</v>
      </c>
    </row>
    <row r="318" spans="1:7" ht="22.5">
      <c r="A318" s="8" t="s">
        <v>64</v>
      </c>
      <c r="B318" s="8" t="s">
        <v>49</v>
      </c>
      <c r="C318" s="27" t="s">
        <v>236</v>
      </c>
      <c r="D318" s="23"/>
      <c r="E318" s="22" t="s">
        <v>352</v>
      </c>
      <c r="F318" s="76">
        <f t="shared" si="21"/>
        <v>170</v>
      </c>
      <c r="G318" s="76">
        <f t="shared" si="22"/>
        <v>162.08</v>
      </c>
    </row>
    <row r="319" spans="1:7" ht="12.75">
      <c r="A319" s="8" t="s">
        <v>64</v>
      </c>
      <c r="B319" s="8" t="s">
        <v>49</v>
      </c>
      <c r="C319" s="27" t="s">
        <v>237</v>
      </c>
      <c r="D319" s="23"/>
      <c r="E319" s="19" t="s">
        <v>383</v>
      </c>
      <c r="F319" s="76">
        <f t="shared" si="21"/>
        <v>170</v>
      </c>
      <c r="G319" s="76">
        <f t="shared" si="22"/>
        <v>162.08</v>
      </c>
    </row>
    <row r="320" spans="1:7" ht="22.5">
      <c r="A320" s="8" t="s">
        <v>64</v>
      </c>
      <c r="B320" s="8" t="s">
        <v>49</v>
      </c>
      <c r="C320" s="27" t="s">
        <v>605</v>
      </c>
      <c r="D320" s="23"/>
      <c r="E320" s="19" t="s">
        <v>643</v>
      </c>
      <c r="F320" s="76">
        <f t="shared" si="21"/>
        <v>170</v>
      </c>
      <c r="G320" s="76">
        <f t="shared" si="22"/>
        <v>162.08</v>
      </c>
    </row>
    <row r="321" spans="1:7" ht="22.5">
      <c r="A321" s="8" t="s">
        <v>64</v>
      </c>
      <c r="B321" s="8" t="s">
        <v>49</v>
      </c>
      <c r="C321" s="27" t="s">
        <v>605</v>
      </c>
      <c r="D321" s="23">
        <v>414</v>
      </c>
      <c r="E321" s="20" t="s">
        <v>655</v>
      </c>
      <c r="F321" s="76">
        <v>170</v>
      </c>
      <c r="G321" s="76">
        <v>162.08</v>
      </c>
    </row>
    <row r="322" spans="1:7" ht="22.5">
      <c r="A322" s="11" t="s">
        <v>89</v>
      </c>
      <c r="B322" s="11"/>
      <c r="C322" s="25"/>
      <c r="D322" s="11"/>
      <c r="E322" s="18" t="s">
        <v>90</v>
      </c>
      <c r="F322" s="75">
        <f aca="true" t="shared" si="23" ref="F322:G327">F323</f>
        <v>483</v>
      </c>
      <c r="G322" s="75">
        <f t="shared" si="23"/>
        <v>476.82</v>
      </c>
    </row>
    <row r="323" spans="1:7" ht="12.75">
      <c r="A323" s="11" t="s">
        <v>89</v>
      </c>
      <c r="B323" s="11" t="s">
        <v>553</v>
      </c>
      <c r="C323" s="25"/>
      <c r="D323" s="11"/>
      <c r="E323" s="21" t="s">
        <v>560</v>
      </c>
      <c r="F323" s="75">
        <f t="shared" si="23"/>
        <v>483</v>
      </c>
      <c r="G323" s="75">
        <f t="shared" si="23"/>
        <v>476.82</v>
      </c>
    </row>
    <row r="324" spans="1:7" s="4" customFormat="1" ht="33.75">
      <c r="A324" s="11" t="s">
        <v>89</v>
      </c>
      <c r="B324" s="11" t="s">
        <v>51</v>
      </c>
      <c r="C324" s="25"/>
      <c r="D324" s="11"/>
      <c r="E324" s="18" t="s">
        <v>65</v>
      </c>
      <c r="F324" s="75">
        <f t="shared" si="23"/>
        <v>483</v>
      </c>
      <c r="G324" s="75">
        <f t="shared" si="23"/>
        <v>476.82</v>
      </c>
    </row>
    <row r="325" spans="1:7" s="4" customFormat="1" ht="12.75">
      <c r="A325" s="8" t="s">
        <v>89</v>
      </c>
      <c r="B325" s="8" t="s">
        <v>51</v>
      </c>
      <c r="C325" s="27" t="s">
        <v>381</v>
      </c>
      <c r="D325" s="8"/>
      <c r="E325" s="19" t="s">
        <v>147</v>
      </c>
      <c r="F325" s="76">
        <f t="shared" si="23"/>
        <v>483</v>
      </c>
      <c r="G325" s="76">
        <f t="shared" si="23"/>
        <v>476.82</v>
      </c>
    </row>
    <row r="326" spans="1:7" s="4" customFormat="1" ht="12.75">
      <c r="A326" s="8" t="s">
        <v>89</v>
      </c>
      <c r="B326" s="8" t="s">
        <v>51</v>
      </c>
      <c r="C326" s="27" t="s">
        <v>380</v>
      </c>
      <c r="D326" s="8"/>
      <c r="E326" s="19" t="s">
        <v>170</v>
      </c>
      <c r="F326" s="76">
        <f t="shared" si="23"/>
        <v>483</v>
      </c>
      <c r="G326" s="76">
        <f t="shared" si="23"/>
        <v>476.82</v>
      </c>
    </row>
    <row r="327" spans="1:7" s="4" customFormat="1" ht="12.75">
      <c r="A327" s="8" t="s">
        <v>89</v>
      </c>
      <c r="B327" s="8" t="s">
        <v>51</v>
      </c>
      <c r="C327" s="27" t="s">
        <v>382</v>
      </c>
      <c r="D327" s="8"/>
      <c r="E327" s="19" t="s">
        <v>383</v>
      </c>
      <c r="F327" s="76">
        <f t="shared" si="23"/>
        <v>483</v>
      </c>
      <c r="G327" s="76">
        <f t="shared" si="23"/>
        <v>476.82</v>
      </c>
    </row>
    <row r="328" spans="1:7" s="4" customFormat="1" ht="22.5">
      <c r="A328" s="8" t="s">
        <v>89</v>
      </c>
      <c r="B328" s="8" t="s">
        <v>51</v>
      </c>
      <c r="C328" s="27" t="s">
        <v>298</v>
      </c>
      <c r="D328" s="8"/>
      <c r="E328" s="19" t="s">
        <v>519</v>
      </c>
      <c r="F328" s="76">
        <f>F329+F330+F331</f>
        <v>483</v>
      </c>
      <c r="G328" s="76">
        <f>G329+G330+G331</f>
        <v>476.82</v>
      </c>
    </row>
    <row r="329" spans="1:8" ht="45">
      <c r="A329" s="8" t="s">
        <v>89</v>
      </c>
      <c r="B329" s="8" t="s">
        <v>51</v>
      </c>
      <c r="C329" s="27" t="s">
        <v>298</v>
      </c>
      <c r="D329" s="8" t="s">
        <v>94</v>
      </c>
      <c r="E329" s="20" t="s">
        <v>95</v>
      </c>
      <c r="F329" s="76">
        <f>493.4-31</f>
        <v>462.4</v>
      </c>
      <c r="G329" s="76">
        <v>461.5</v>
      </c>
      <c r="H329" s="93"/>
    </row>
    <row r="330" spans="1:7" ht="22.5">
      <c r="A330" s="8" t="s">
        <v>89</v>
      </c>
      <c r="B330" s="8" t="s">
        <v>51</v>
      </c>
      <c r="C330" s="27" t="s">
        <v>298</v>
      </c>
      <c r="D330" s="8" t="s">
        <v>96</v>
      </c>
      <c r="E330" s="20" t="s">
        <v>575</v>
      </c>
      <c r="F330" s="76">
        <f>48.6-29</f>
        <v>19.6</v>
      </c>
      <c r="G330" s="76">
        <v>15.32</v>
      </c>
    </row>
    <row r="331" spans="1:7" ht="12.75">
      <c r="A331" s="8" t="s">
        <v>89</v>
      </c>
      <c r="B331" s="8" t="s">
        <v>51</v>
      </c>
      <c r="C331" s="27" t="s">
        <v>298</v>
      </c>
      <c r="D331" s="8" t="s">
        <v>140</v>
      </c>
      <c r="E331" s="19" t="s">
        <v>141</v>
      </c>
      <c r="F331" s="76">
        <v>1</v>
      </c>
      <c r="G331" s="76">
        <v>0</v>
      </c>
    </row>
    <row r="332" spans="1:7" ht="22.5">
      <c r="A332" s="11" t="s">
        <v>18</v>
      </c>
      <c r="B332" s="8"/>
      <c r="C332" s="27"/>
      <c r="D332" s="8"/>
      <c r="E332" s="18" t="s">
        <v>498</v>
      </c>
      <c r="F332" s="75">
        <f>F333</f>
        <v>514.999</v>
      </c>
      <c r="G332" s="75">
        <f>G333</f>
        <v>456.08</v>
      </c>
    </row>
    <row r="333" spans="1:7" ht="12.75">
      <c r="A333" s="11" t="s">
        <v>18</v>
      </c>
      <c r="B333" s="11" t="s">
        <v>553</v>
      </c>
      <c r="C333" s="25"/>
      <c r="D333" s="11"/>
      <c r="E333" s="18" t="s">
        <v>560</v>
      </c>
      <c r="F333" s="75">
        <f>F334</f>
        <v>514.999</v>
      </c>
      <c r="G333" s="75">
        <f>G334</f>
        <v>456.08</v>
      </c>
    </row>
    <row r="334" spans="1:7" ht="12.75">
      <c r="A334" s="11" t="s">
        <v>18</v>
      </c>
      <c r="B334" s="11" t="s">
        <v>66</v>
      </c>
      <c r="C334" s="25"/>
      <c r="D334" s="11"/>
      <c r="E334" s="18" t="s">
        <v>562</v>
      </c>
      <c r="F334" s="75">
        <f>F335</f>
        <v>514.999</v>
      </c>
      <c r="G334" s="75">
        <f>G335</f>
        <v>456.08</v>
      </c>
    </row>
    <row r="335" spans="1:7" s="6" customFormat="1" ht="33.75">
      <c r="A335" s="8" t="s">
        <v>18</v>
      </c>
      <c r="B335" s="8" t="s">
        <v>66</v>
      </c>
      <c r="C335" s="27" t="s">
        <v>299</v>
      </c>
      <c r="D335" s="8"/>
      <c r="E335" s="20" t="s">
        <v>36</v>
      </c>
      <c r="F335" s="76">
        <f>F336+F355</f>
        <v>514.999</v>
      </c>
      <c r="G335" s="76">
        <f>G336+G355</f>
        <v>456.08</v>
      </c>
    </row>
    <row r="336" spans="1:7" s="4" customFormat="1" ht="12.75">
      <c r="A336" s="8" t="s">
        <v>18</v>
      </c>
      <c r="B336" s="8" t="s">
        <v>66</v>
      </c>
      <c r="C336" s="27" t="s">
        <v>300</v>
      </c>
      <c r="D336" s="43"/>
      <c r="E336" s="30" t="s">
        <v>525</v>
      </c>
      <c r="F336" s="76">
        <f>F338+F345</f>
        <v>439.499</v>
      </c>
      <c r="G336" s="76">
        <f>G338+G345</f>
        <v>386.08</v>
      </c>
    </row>
    <row r="337" spans="1:7" ht="22.5">
      <c r="A337" s="13" t="s">
        <v>18</v>
      </c>
      <c r="B337" s="8" t="s">
        <v>66</v>
      </c>
      <c r="C337" s="27" t="s">
        <v>301</v>
      </c>
      <c r="D337" s="13"/>
      <c r="E337" s="20" t="s">
        <v>178</v>
      </c>
      <c r="F337" s="78">
        <f>F338</f>
        <v>60.25</v>
      </c>
      <c r="G337" s="78">
        <f>G338</f>
        <v>60</v>
      </c>
    </row>
    <row r="338" spans="1:7" ht="12.75">
      <c r="A338" s="13" t="s">
        <v>18</v>
      </c>
      <c r="B338" s="8" t="s">
        <v>66</v>
      </c>
      <c r="C338" s="27" t="s">
        <v>302</v>
      </c>
      <c r="D338" s="13"/>
      <c r="E338" s="19" t="s">
        <v>383</v>
      </c>
      <c r="F338" s="78">
        <f>F339+F341+F343</f>
        <v>60.25</v>
      </c>
      <c r="G338" s="78">
        <f>G339+G341+G343</f>
        <v>60</v>
      </c>
    </row>
    <row r="339" spans="1:7" s="3" customFormat="1" ht="33.75">
      <c r="A339" s="13" t="s">
        <v>18</v>
      </c>
      <c r="B339" s="8" t="s">
        <v>66</v>
      </c>
      <c r="C339" s="27" t="s">
        <v>303</v>
      </c>
      <c r="D339" s="13"/>
      <c r="E339" s="20" t="s">
        <v>179</v>
      </c>
      <c r="F339" s="78">
        <f>F340</f>
        <v>0</v>
      </c>
      <c r="G339" s="78">
        <f>G340</f>
        <v>0</v>
      </c>
    </row>
    <row r="340" spans="1:7" s="3" customFormat="1" ht="22.5">
      <c r="A340" s="8" t="s">
        <v>18</v>
      </c>
      <c r="B340" s="8" t="s">
        <v>66</v>
      </c>
      <c r="C340" s="27" t="s">
        <v>303</v>
      </c>
      <c r="D340" s="8" t="s">
        <v>96</v>
      </c>
      <c r="E340" s="20" t="s">
        <v>575</v>
      </c>
      <c r="F340" s="78">
        <f>86-60+14-40</f>
        <v>0</v>
      </c>
      <c r="G340" s="78"/>
    </row>
    <row r="341" spans="1:7" s="3" customFormat="1" ht="33.75">
      <c r="A341" s="13" t="s">
        <v>18</v>
      </c>
      <c r="B341" s="8" t="s">
        <v>66</v>
      </c>
      <c r="C341" s="27" t="s">
        <v>304</v>
      </c>
      <c r="D341" s="13"/>
      <c r="E341" s="19" t="s">
        <v>180</v>
      </c>
      <c r="F341" s="78">
        <f>F342</f>
        <v>60.25</v>
      </c>
      <c r="G341" s="78">
        <f>G342</f>
        <v>60</v>
      </c>
    </row>
    <row r="342" spans="1:7" s="3" customFormat="1" ht="22.5">
      <c r="A342" s="8" t="s">
        <v>18</v>
      </c>
      <c r="B342" s="8" t="s">
        <v>66</v>
      </c>
      <c r="C342" s="27" t="s">
        <v>304</v>
      </c>
      <c r="D342" s="8" t="s">
        <v>96</v>
      </c>
      <c r="E342" s="20" t="s">
        <v>575</v>
      </c>
      <c r="F342" s="78">
        <f>20-10+20+30.25</f>
        <v>60.25</v>
      </c>
      <c r="G342" s="78">
        <v>60</v>
      </c>
    </row>
    <row r="343" spans="1:7" s="3" customFormat="1" ht="33.75">
      <c r="A343" s="8" t="s">
        <v>18</v>
      </c>
      <c r="B343" s="8" t="s">
        <v>66</v>
      </c>
      <c r="C343" s="27" t="s">
        <v>362</v>
      </c>
      <c r="D343" s="8"/>
      <c r="E343" s="19" t="s">
        <v>363</v>
      </c>
      <c r="F343" s="78">
        <f>F344</f>
        <v>0</v>
      </c>
      <c r="G343" s="78">
        <f>G344</f>
        <v>0</v>
      </c>
    </row>
    <row r="344" spans="1:7" s="3" customFormat="1" ht="22.5">
      <c r="A344" s="8" t="s">
        <v>18</v>
      </c>
      <c r="B344" s="8" t="s">
        <v>66</v>
      </c>
      <c r="C344" s="27" t="s">
        <v>362</v>
      </c>
      <c r="D344" s="8" t="s">
        <v>96</v>
      </c>
      <c r="E344" s="20" t="s">
        <v>575</v>
      </c>
      <c r="F344" s="78">
        <f>10-10</f>
        <v>0</v>
      </c>
      <c r="G344" s="78"/>
    </row>
    <row r="345" spans="1:7" s="3" customFormat="1" ht="12.75">
      <c r="A345" s="13" t="s">
        <v>18</v>
      </c>
      <c r="B345" s="8" t="s">
        <v>66</v>
      </c>
      <c r="C345" s="27" t="s">
        <v>305</v>
      </c>
      <c r="D345" s="13"/>
      <c r="E345" s="19" t="s">
        <v>181</v>
      </c>
      <c r="F345" s="78">
        <f>F346</f>
        <v>379.249</v>
      </c>
      <c r="G345" s="78">
        <f>G346</f>
        <v>326.08</v>
      </c>
    </row>
    <row r="346" spans="1:7" s="3" customFormat="1" ht="12.75">
      <c r="A346" s="13" t="s">
        <v>18</v>
      </c>
      <c r="B346" s="8" t="s">
        <v>66</v>
      </c>
      <c r="C346" s="27" t="s">
        <v>306</v>
      </c>
      <c r="D346" s="13"/>
      <c r="E346" s="19" t="s">
        <v>383</v>
      </c>
      <c r="F346" s="78">
        <f>F347+F349+F351+F353</f>
        <v>379.249</v>
      </c>
      <c r="G346" s="78">
        <f>G347+G349+G351+G353</f>
        <v>326.08</v>
      </c>
    </row>
    <row r="347" spans="1:7" s="3" customFormat="1" ht="56.25">
      <c r="A347" s="13" t="s">
        <v>18</v>
      </c>
      <c r="B347" s="8" t="s">
        <v>66</v>
      </c>
      <c r="C347" s="27" t="s">
        <v>307</v>
      </c>
      <c r="D347" s="13"/>
      <c r="E347" s="19" t="s">
        <v>182</v>
      </c>
      <c r="F347" s="78">
        <f>F348</f>
        <v>34.35</v>
      </c>
      <c r="G347" s="78">
        <f>G348</f>
        <v>34.35</v>
      </c>
    </row>
    <row r="348" spans="1:7" s="3" customFormat="1" ht="22.5">
      <c r="A348" s="8" t="s">
        <v>18</v>
      </c>
      <c r="B348" s="8" t="s">
        <v>66</v>
      </c>
      <c r="C348" s="27" t="s">
        <v>307</v>
      </c>
      <c r="D348" s="8" t="s">
        <v>96</v>
      </c>
      <c r="E348" s="20" t="s">
        <v>575</v>
      </c>
      <c r="F348" s="78">
        <f>24+10.35</f>
        <v>34.35</v>
      </c>
      <c r="G348" s="78">
        <v>34.35</v>
      </c>
    </row>
    <row r="349" spans="1:7" s="3" customFormat="1" ht="33.75">
      <c r="A349" s="8" t="s">
        <v>18</v>
      </c>
      <c r="B349" s="8" t="s">
        <v>66</v>
      </c>
      <c r="C349" s="27" t="s">
        <v>580</v>
      </c>
      <c r="D349" s="8"/>
      <c r="E349" s="20" t="s">
        <v>581</v>
      </c>
      <c r="F349" s="78">
        <f>F350</f>
        <v>85</v>
      </c>
      <c r="G349" s="78">
        <f>G350</f>
        <v>50.94</v>
      </c>
    </row>
    <row r="350" spans="1:7" s="3" customFormat="1" ht="22.5">
      <c r="A350" s="8" t="s">
        <v>18</v>
      </c>
      <c r="B350" s="8" t="s">
        <v>66</v>
      </c>
      <c r="C350" s="27" t="s">
        <v>580</v>
      </c>
      <c r="D350" s="8" t="s">
        <v>96</v>
      </c>
      <c r="E350" s="20" t="s">
        <v>575</v>
      </c>
      <c r="F350" s="78">
        <f>70-70+85</f>
        <v>85</v>
      </c>
      <c r="G350" s="78">
        <v>50.94</v>
      </c>
    </row>
    <row r="351" spans="1:7" s="3" customFormat="1" ht="12.75">
      <c r="A351" s="8" t="s">
        <v>18</v>
      </c>
      <c r="B351" s="8" t="s">
        <v>66</v>
      </c>
      <c r="C351" s="27" t="s">
        <v>595</v>
      </c>
      <c r="D351" s="8"/>
      <c r="E351" s="20" t="s">
        <v>582</v>
      </c>
      <c r="F351" s="78">
        <f>F352</f>
        <v>46.4</v>
      </c>
      <c r="G351" s="78">
        <f>G352</f>
        <v>46.4</v>
      </c>
    </row>
    <row r="352" spans="1:7" s="3" customFormat="1" ht="22.5">
      <c r="A352" s="8" t="s">
        <v>18</v>
      </c>
      <c r="B352" s="8" t="s">
        <v>66</v>
      </c>
      <c r="C352" s="27" t="s">
        <v>595</v>
      </c>
      <c r="D352" s="8" t="s">
        <v>96</v>
      </c>
      <c r="E352" s="20" t="s">
        <v>575</v>
      </c>
      <c r="F352" s="78">
        <f>47-0.6</f>
        <v>46.4</v>
      </c>
      <c r="G352" s="78">
        <v>46.4</v>
      </c>
    </row>
    <row r="353" spans="1:7" s="3" customFormat="1" ht="30.75" customHeight="1">
      <c r="A353" s="8" t="s">
        <v>18</v>
      </c>
      <c r="B353" s="8" t="s">
        <v>66</v>
      </c>
      <c r="C353" s="27" t="s">
        <v>602</v>
      </c>
      <c r="D353" s="8"/>
      <c r="E353" s="20" t="s">
        <v>601</v>
      </c>
      <c r="F353" s="78">
        <f>F354</f>
        <v>213.499</v>
      </c>
      <c r="G353" s="78">
        <f>G354</f>
        <v>194.39</v>
      </c>
    </row>
    <row r="354" spans="1:7" s="3" customFormat="1" ht="22.5">
      <c r="A354" s="8" t="s">
        <v>18</v>
      </c>
      <c r="B354" s="8" t="s">
        <v>66</v>
      </c>
      <c r="C354" s="27" t="s">
        <v>602</v>
      </c>
      <c r="D354" s="8" t="s">
        <v>96</v>
      </c>
      <c r="E354" s="20" t="s">
        <v>575</v>
      </c>
      <c r="F354" s="78">
        <f>140+59+14.499</f>
        <v>213.499</v>
      </c>
      <c r="G354" s="78">
        <v>194.39</v>
      </c>
    </row>
    <row r="355" spans="1:7" s="3" customFormat="1" ht="12.75">
      <c r="A355" s="8" t="s">
        <v>18</v>
      </c>
      <c r="B355" s="8" t="s">
        <v>66</v>
      </c>
      <c r="C355" s="27" t="s">
        <v>308</v>
      </c>
      <c r="D355" s="17"/>
      <c r="E355" s="30" t="s">
        <v>183</v>
      </c>
      <c r="F355" s="78">
        <f>F356</f>
        <v>75.5</v>
      </c>
      <c r="G355" s="78">
        <f>G356</f>
        <v>70</v>
      </c>
    </row>
    <row r="356" spans="1:7" s="3" customFormat="1" ht="33.75">
      <c r="A356" s="8" t="s">
        <v>18</v>
      </c>
      <c r="B356" s="8" t="s">
        <v>66</v>
      </c>
      <c r="C356" s="27" t="s">
        <v>309</v>
      </c>
      <c r="D356" s="13"/>
      <c r="E356" s="20" t="s">
        <v>184</v>
      </c>
      <c r="F356" s="78">
        <f>F357</f>
        <v>75.5</v>
      </c>
      <c r="G356" s="78">
        <f>G357</f>
        <v>70</v>
      </c>
    </row>
    <row r="357" spans="1:7" s="3" customFormat="1" ht="12.75">
      <c r="A357" s="8" t="s">
        <v>18</v>
      </c>
      <c r="B357" s="8" t="s">
        <v>66</v>
      </c>
      <c r="C357" s="27" t="s">
        <v>310</v>
      </c>
      <c r="D357" s="13"/>
      <c r="E357" s="19" t="s">
        <v>383</v>
      </c>
      <c r="F357" s="78">
        <f>F358+F360+F362</f>
        <v>75.5</v>
      </c>
      <c r="G357" s="78">
        <f>G358+G360+G362</f>
        <v>70</v>
      </c>
    </row>
    <row r="358" spans="1:7" s="3" customFormat="1" ht="22.5">
      <c r="A358" s="8" t="s">
        <v>18</v>
      </c>
      <c r="B358" s="8" t="s">
        <v>66</v>
      </c>
      <c r="C358" s="27" t="s">
        <v>311</v>
      </c>
      <c r="D358" s="13"/>
      <c r="E358" s="20" t="s">
        <v>239</v>
      </c>
      <c r="F358" s="78">
        <f>F359</f>
        <v>35.5</v>
      </c>
      <c r="G358" s="78">
        <f>G359</f>
        <v>30</v>
      </c>
    </row>
    <row r="359" spans="1:7" s="3" customFormat="1" ht="22.5">
      <c r="A359" s="8" t="s">
        <v>18</v>
      </c>
      <c r="B359" s="8" t="s">
        <v>66</v>
      </c>
      <c r="C359" s="27" t="s">
        <v>311</v>
      </c>
      <c r="D359" s="8" t="s">
        <v>96</v>
      </c>
      <c r="E359" s="20" t="s">
        <v>575</v>
      </c>
      <c r="F359" s="78">
        <f>50-14.5</f>
        <v>35.5</v>
      </c>
      <c r="G359" s="78">
        <v>30</v>
      </c>
    </row>
    <row r="360" spans="1:7" s="3" customFormat="1" ht="33.75">
      <c r="A360" s="8" t="s">
        <v>18</v>
      </c>
      <c r="B360" s="8" t="s">
        <v>66</v>
      </c>
      <c r="C360" s="27" t="s">
        <v>312</v>
      </c>
      <c r="D360" s="13"/>
      <c r="E360" s="20" t="s">
        <v>536</v>
      </c>
      <c r="F360" s="78">
        <f>F361</f>
        <v>0</v>
      </c>
      <c r="G360" s="78">
        <f>G361</f>
        <v>0</v>
      </c>
    </row>
    <row r="361" spans="1:7" s="3" customFormat="1" ht="22.5">
      <c r="A361" s="8" t="s">
        <v>18</v>
      </c>
      <c r="B361" s="8" t="s">
        <v>66</v>
      </c>
      <c r="C361" s="27" t="s">
        <v>312</v>
      </c>
      <c r="D361" s="8" t="s">
        <v>96</v>
      </c>
      <c r="E361" s="20" t="s">
        <v>575</v>
      </c>
      <c r="F361" s="78">
        <f>10-10</f>
        <v>0</v>
      </c>
      <c r="G361" s="78"/>
    </row>
    <row r="362" spans="1:7" s="3" customFormat="1" ht="12.75">
      <c r="A362" s="8" t="s">
        <v>18</v>
      </c>
      <c r="B362" s="8" t="s">
        <v>66</v>
      </c>
      <c r="C362" s="27" t="s">
        <v>695</v>
      </c>
      <c r="D362" s="8"/>
      <c r="E362" s="20" t="s">
        <v>696</v>
      </c>
      <c r="F362" s="78">
        <f>F363</f>
        <v>40</v>
      </c>
      <c r="G362" s="78">
        <f>G363</f>
        <v>40</v>
      </c>
    </row>
    <row r="363" spans="1:7" s="3" customFormat="1" ht="22.5">
      <c r="A363" s="8" t="s">
        <v>18</v>
      </c>
      <c r="B363" s="8" t="s">
        <v>66</v>
      </c>
      <c r="C363" s="27" t="s">
        <v>695</v>
      </c>
      <c r="D363" s="8" t="s">
        <v>96</v>
      </c>
      <c r="E363" s="20" t="s">
        <v>575</v>
      </c>
      <c r="F363" s="78">
        <v>40</v>
      </c>
      <c r="G363" s="78">
        <v>40</v>
      </c>
    </row>
    <row r="364" spans="1:7" s="3" customFormat="1" ht="33.75">
      <c r="A364" s="11" t="s">
        <v>19</v>
      </c>
      <c r="B364" s="11"/>
      <c r="C364" s="25"/>
      <c r="D364" s="11"/>
      <c r="E364" s="18" t="s">
        <v>79</v>
      </c>
      <c r="F364" s="75">
        <f>F365+F380+F420+F536+F524</f>
        <v>46523.899999999994</v>
      </c>
      <c r="G364" s="75">
        <f>G365+G380+G420+G536+G524</f>
        <v>45086.46</v>
      </c>
    </row>
    <row r="365" spans="1:7" s="3" customFormat="1" ht="12.75">
      <c r="A365" s="11" t="s">
        <v>19</v>
      </c>
      <c r="B365" s="11" t="s">
        <v>557</v>
      </c>
      <c r="C365" s="25"/>
      <c r="D365" s="11"/>
      <c r="E365" s="18" t="s">
        <v>58</v>
      </c>
      <c r="F365" s="75">
        <f>F366</f>
        <v>30</v>
      </c>
      <c r="G365" s="75">
        <f>G366</f>
        <v>30</v>
      </c>
    </row>
    <row r="366" spans="1:7" ht="12.75">
      <c r="A366" s="8" t="s">
        <v>19</v>
      </c>
      <c r="B366" s="11" t="s">
        <v>62</v>
      </c>
      <c r="C366" s="25"/>
      <c r="D366" s="11"/>
      <c r="E366" s="18" t="s">
        <v>4</v>
      </c>
      <c r="F366" s="76">
        <f>F367</f>
        <v>30</v>
      </c>
      <c r="G366" s="76">
        <f>G367</f>
        <v>30</v>
      </c>
    </row>
    <row r="367" spans="1:7" ht="22.5">
      <c r="A367" s="8" t="s">
        <v>19</v>
      </c>
      <c r="B367" s="8" t="s">
        <v>62</v>
      </c>
      <c r="C367" s="27" t="s">
        <v>461</v>
      </c>
      <c r="D367" s="8"/>
      <c r="E367" s="20" t="s">
        <v>33</v>
      </c>
      <c r="F367" s="76">
        <f>F368</f>
        <v>30</v>
      </c>
      <c r="G367" s="76">
        <f>G368</f>
        <v>30</v>
      </c>
    </row>
    <row r="368" spans="1:7" s="7" customFormat="1" ht="12.75">
      <c r="A368" s="8" t="s">
        <v>19</v>
      </c>
      <c r="B368" s="8" t="s">
        <v>62</v>
      </c>
      <c r="C368" s="28" t="s">
        <v>313</v>
      </c>
      <c r="D368" s="12"/>
      <c r="E368" s="19" t="s">
        <v>169</v>
      </c>
      <c r="F368" s="76">
        <f>F369+F376</f>
        <v>30</v>
      </c>
      <c r="G368" s="76">
        <f>G369+G376</f>
        <v>30</v>
      </c>
    </row>
    <row r="369" spans="1:7" ht="22.5">
      <c r="A369" s="8" t="s">
        <v>19</v>
      </c>
      <c r="B369" s="8" t="s">
        <v>62</v>
      </c>
      <c r="C369" s="28" t="s">
        <v>314</v>
      </c>
      <c r="D369" s="12"/>
      <c r="E369" s="20" t="s">
        <v>320</v>
      </c>
      <c r="F369" s="76">
        <f>F370</f>
        <v>15</v>
      </c>
      <c r="G369" s="76">
        <f>G370</f>
        <v>15</v>
      </c>
    </row>
    <row r="370" spans="1:7" ht="12.75">
      <c r="A370" s="8" t="s">
        <v>19</v>
      </c>
      <c r="B370" s="8" t="s">
        <v>62</v>
      </c>
      <c r="C370" s="28" t="s">
        <v>315</v>
      </c>
      <c r="D370" s="12"/>
      <c r="E370" s="19" t="s">
        <v>383</v>
      </c>
      <c r="F370" s="76">
        <f>F371+F373</f>
        <v>15</v>
      </c>
      <c r="G370" s="76">
        <f>G371+G373</f>
        <v>15</v>
      </c>
    </row>
    <row r="371" spans="1:7" ht="12.75">
      <c r="A371" s="8" t="s">
        <v>19</v>
      </c>
      <c r="B371" s="8" t="s">
        <v>62</v>
      </c>
      <c r="C371" s="28" t="s">
        <v>316</v>
      </c>
      <c r="D371" s="12"/>
      <c r="E371" s="20" t="s">
        <v>321</v>
      </c>
      <c r="F371" s="76">
        <f>F372</f>
        <v>15</v>
      </c>
      <c r="G371" s="76">
        <f>G372</f>
        <v>15</v>
      </c>
    </row>
    <row r="372" spans="1:7" ht="21.75" customHeight="1">
      <c r="A372" s="8" t="s">
        <v>19</v>
      </c>
      <c r="B372" s="8" t="s">
        <v>62</v>
      </c>
      <c r="C372" s="28" t="s">
        <v>316</v>
      </c>
      <c r="D372" s="8" t="s">
        <v>96</v>
      </c>
      <c r="E372" s="20" t="s">
        <v>575</v>
      </c>
      <c r="F372" s="76">
        <v>15</v>
      </c>
      <c r="G372" s="76">
        <v>15</v>
      </c>
    </row>
    <row r="373" spans="1:7" ht="22.5" hidden="1">
      <c r="A373" s="8" t="s">
        <v>19</v>
      </c>
      <c r="B373" s="8" t="s">
        <v>62</v>
      </c>
      <c r="C373" s="28" t="s">
        <v>317</v>
      </c>
      <c r="D373" s="12"/>
      <c r="E373" s="20" t="s">
        <v>322</v>
      </c>
      <c r="F373" s="76">
        <f>F374</f>
        <v>0</v>
      </c>
      <c r="G373" s="76">
        <f>G374</f>
        <v>0</v>
      </c>
    </row>
    <row r="374" spans="1:7" ht="12.75" hidden="1">
      <c r="A374" s="8" t="s">
        <v>19</v>
      </c>
      <c r="B374" s="8" t="s">
        <v>62</v>
      </c>
      <c r="C374" s="28" t="s">
        <v>318</v>
      </c>
      <c r="D374" s="12"/>
      <c r="E374" s="20" t="s">
        <v>293</v>
      </c>
      <c r="F374" s="76">
        <f>F375</f>
        <v>0</v>
      </c>
      <c r="G374" s="76">
        <f>G375</f>
        <v>0</v>
      </c>
    </row>
    <row r="375" spans="1:7" ht="22.5" hidden="1">
      <c r="A375" s="8" t="s">
        <v>19</v>
      </c>
      <c r="B375" s="8" t="s">
        <v>62</v>
      </c>
      <c r="C375" s="28" t="s">
        <v>318</v>
      </c>
      <c r="D375" s="8" t="s">
        <v>96</v>
      </c>
      <c r="E375" s="20" t="s">
        <v>97</v>
      </c>
      <c r="F375" s="76">
        <v>0</v>
      </c>
      <c r="G375" s="76"/>
    </row>
    <row r="376" spans="1:7" ht="22.5">
      <c r="A376" s="8" t="s">
        <v>19</v>
      </c>
      <c r="B376" s="8" t="s">
        <v>62</v>
      </c>
      <c r="C376" s="28" t="s">
        <v>250</v>
      </c>
      <c r="D376" s="12"/>
      <c r="E376" s="20" t="s">
        <v>323</v>
      </c>
      <c r="F376" s="76">
        <f>F377</f>
        <v>15</v>
      </c>
      <c r="G376" s="76">
        <f>G377</f>
        <v>15</v>
      </c>
    </row>
    <row r="377" spans="1:7" ht="12.75">
      <c r="A377" s="8" t="s">
        <v>19</v>
      </c>
      <c r="B377" s="8" t="s">
        <v>62</v>
      </c>
      <c r="C377" s="28" t="s">
        <v>251</v>
      </c>
      <c r="D377" s="12"/>
      <c r="E377" s="19" t="s">
        <v>383</v>
      </c>
      <c r="F377" s="76">
        <f>F378</f>
        <v>15</v>
      </c>
      <c r="G377" s="76">
        <f>G378</f>
        <v>15</v>
      </c>
    </row>
    <row r="378" spans="1:7" ht="12.75">
      <c r="A378" s="8" t="s">
        <v>19</v>
      </c>
      <c r="B378" s="8" t="s">
        <v>62</v>
      </c>
      <c r="C378" s="28" t="s">
        <v>576</v>
      </c>
      <c r="D378" s="12"/>
      <c r="E378" s="20" t="s">
        <v>361</v>
      </c>
      <c r="F378" s="76">
        <f>F379</f>
        <v>15</v>
      </c>
      <c r="G378" s="76">
        <f>G379</f>
        <v>15</v>
      </c>
    </row>
    <row r="379" spans="1:7" ht="22.5">
      <c r="A379" s="8" t="s">
        <v>19</v>
      </c>
      <c r="B379" s="8" t="s">
        <v>62</v>
      </c>
      <c r="C379" s="28" t="s">
        <v>576</v>
      </c>
      <c r="D379" s="8" t="s">
        <v>96</v>
      </c>
      <c r="E379" s="20" t="s">
        <v>575</v>
      </c>
      <c r="F379" s="76">
        <v>15</v>
      </c>
      <c r="G379" s="76">
        <v>15</v>
      </c>
    </row>
    <row r="380" spans="1:7" ht="12.75">
      <c r="A380" s="11" t="s">
        <v>19</v>
      </c>
      <c r="B380" s="11" t="s">
        <v>5</v>
      </c>
      <c r="C380" s="25"/>
      <c r="D380" s="11"/>
      <c r="E380" s="18" t="s">
        <v>6</v>
      </c>
      <c r="F380" s="75">
        <f>F381+F397</f>
        <v>3951.6000000000004</v>
      </c>
      <c r="G380" s="75">
        <f>G381+G397</f>
        <v>3899.4300000000003</v>
      </c>
    </row>
    <row r="381" spans="1:7" ht="12.75">
      <c r="A381" s="11" t="s">
        <v>19</v>
      </c>
      <c r="B381" s="11" t="s">
        <v>568</v>
      </c>
      <c r="C381" s="25"/>
      <c r="D381" s="11"/>
      <c r="E381" s="21" t="s">
        <v>569</v>
      </c>
      <c r="F381" s="75">
        <f aca="true" t="shared" si="24" ref="F381:G383">F382</f>
        <v>3751.6000000000004</v>
      </c>
      <c r="G381" s="75">
        <f t="shared" si="24"/>
        <v>3699.4300000000003</v>
      </c>
    </row>
    <row r="382" spans="1:7" ht="22.5">
      <c r="A382" s="8" t="s">
        <v>19</v>
      </c>
      <c r="B382" s="8" t="s">
        <v>568</v>
      </c>
      <c r="C382" s="27" t="s">
        <v>252</v>
      </c>
      <c r="D382" s="8"/>
      <c r="E382" s="20" t="s">
        <v>37</v>
      </c>
      <c r="F382" s="76">
        <f t="shared" si="24"/>
        <v>3751.6000000000004</v>
      </c>
      <c r="G382" s="76">
        <f t="shared" si="24"/>
        <v>3699.4300000000003</v>
      </c>
    </row>
    <row r="383" spans="1:7" s="4" customFormat="1" ht="12.75">
      <c r="A383" s="8" t="s">
        <v>19</v>
      </c>
      <c r="B383" s="8" t="s">
        <v>568</v>
      </c>
      <c r="C383" s="27" t="s">
        <v>253</v>
      </c>
      <c r="D383" s="8"/>
      <c r="E383" s="20" t="s">
        <v>523</v>
      </c>
      <c r="F383" s="76">
        <f t="shared" si="24"/>
        <v>3751.6000000000004</v>
      </c>
      <c r="G383" s="76">
        <f t="shared" si="24"/>
        <v>3699.4300000000003</v>
      </c>
    </row>
    <row r="384" spans="1:7" s="4" customFormat="1" ht="12.75">
      <c r="A384" s="8" t="s">
        <v>19</v>
      </c>
      <c r="B384" s="8" t="s">
        <v>568</v>
      </c>
      <c r="C384" s="27" t="s">
        <v>254</v>
      </c>
      <c r="D384" s="8"/>
      <c r="E384" s="20" t="s">
        <v>523</v>
      </c>
      <c r="F384" s="77">
        <f>F385+F394</f>
        <v>3751.6000000000004</v>
      </c>
      <c r="G384" s="77">
        <f>G385+G394</f>
        <v>3699.4300000000003</v>
      </c>
    </row>
    <row r="385" spans="1:7" s="4" customFormat="1" ht="12.75">
      <c r="A385" s="8" t="s">
        <v>19</v>
      </c>
      <c r="B385" s="8" t="s">
        <v>568</v>
      </c>
      <c r="C385" s="27" t="s">
        <v>255</v>
      </c>
      <c r="D385" s="8"/>
      <c r="E385" s="19" t="s">
        <v>383</v>
      </c>
      <c r="F385" s="77">
        <f>F386+F388+F391</f>
        <v>2639.3</v>
      </c>
      <c r="G385" s="77">
        <f>G386+G388+G391</f>
        <v>2587.13</v>
      </c>
    </row>
    <row r="386" spans="1:7" ht="22.5">
      <c r="A386" s="8" t="s">
        <v>19</v>
      </c>
      <c r="B386" s="8" t="s">
        <v>568</v>
      </c>
      <c r="C386" s="27" t="s">
        <v>256</v>
      </c>
      <c r="D386" s="8"/>
      <c r="E386" s="20" t="s">
        <v>514</v>
      </c>
      <c r="F386" s="77">
        <f>F387</f>
        <v>2527.3</v>
      </c>
      <c r="G386" s="77">
        <f>G387</f>
        <v>2475.13</v>
      </c>
    </row>
    <row r="387" spans="1:8" ht="25.5" customHeight="1">
      <c r="A387" s="8" t="s">
        <v>19</v>
      </c>
      <c r="B387" s="8" t="s">
        <v>568</v>
      </c>
      <c r="C387" s="27" t="s">
        <v>256</v>
      </c>
      <c r="D387" s="8" t="s">
        <v>142</v>
      </c>
      <c r="E387" s="20" t="s">
        <v>490</v>
      </c>
      <c r="F387" s="77">
        <f>2579.3-39-22-51+60</f>
        <v>2527.3</v>
      </c>
      <c r="G387" s="77">
        <v>2475.13</v>
      </c>
      <c r="H387">
        <v>60</v>
      </c>
    </row>
    <row r="388" spans="1:7" ht="22.5" hidden="1">
      <c r="A388" s="8" t="s">
        <v>19</v>
      </c>
      <c r="B388" s="8" t="s">
        <v>568</v>
      </c>
      <c r="C388" s="27" t="s">
        <v>364</v>
      </c>
      <c r="D388" s="8"/>
      <c r="E388" s="22" t="s">
        <v>52</v>
      </c>
      <c r="F388" s="77">
        <f>F389</f>
        <v>0</v>
      </c>
      <c r="G388" s="77">
        <f>G389</f>
        <v>0</v>
      </c>
    </row>
    <row r="389" spans="1:7" ht="12.75" hidden="1">
      <c r="A389" s="8" t="s">
        <v>19</v>
      </c>
      <c r="B389" s="8" t="s">
        <v>568</v>
      </c>
      <c r="C389" s="27" t="s">
        <v>365</v>
      </c>
      <c r="D389" s="8"/>
      <c r="E389" s="20" t="s">
        <v>233</v>
      </c>
      <c r="F389" s="77">
        <f>F390</f>
        <v>0</v>
      </c>
      <c r="G389" s="77">
        <f>G390</f>
        <v>0</v>
      </c>
    </row>
    <row r="390" spans="1:7" ht="22.5" hidden="1">
      <c r="A390" s="8" t="s">
        <v>19</v>
      </c>
      <c r="B390" s="8" t="s">
        <v>568</v>
      </c>
      <c r="C390" s="27" t="s">
        <v>365</v>
      </c>
      <c r="D390" s="8" t="s">
        <v>142</v>
      </c>
      <c r="E390" s="20" t="s">
        <v>490</v>
      </c>
      <c r="F390" s="77"/>
      <c r="G390" s="77"/>
    </row>
    <row r="391" spans="1:7" ht="33.75">
      <c r="A391" s="8" t="s">
        <v>19</v>
      </c>
      <c r="B391" s="8" t="s">
        <v>568</v>
      </c>
      <c r="C391" s="27" t="s">
        <v>616</v>
      </c>
      <c r="D391" s="8"/>
      <c r="E391" s="20" t="s">
        <v>437</v>
      </c>
      <c r="F391" s="77">
        <f>F392</f>
        <v>112</v>
      </c>
      <c r="G391" s="77">
        <f>G392</f>
        <v>112</v>
      </c>
    </row>
    <row r="392" spans="1:7" ht="33.75">
      <c r="A392" s="8" t="s">
        <v>19</v>
      </c>
      <c r="B392" s="8" t="s">
        <v>568</v>
      </c>
      <c r="C392" s="27" t="s">
        <v>615</v>
      </c>
      <c r="D392" s="8"/>
      <c r="E392" s="20" t="s">
        <v>617</v>
      </c>
      <c r="F392" s="77">
        <f>F393</f>
        <v>112</v>
      </c>
      <c r="G392" s="77">
        <f>G393</f>
        <v>112</v>
      </c>
    </row>
    <row r="393" spans="1:7" ht="22.5">
      <c r="A393" s="8" t="s">
        <v>19</v>
      </c>
      <c r="B393" s="8" t="s">
        <v>568</v>
      </c>
      <c r="C393" s="27" t="s">
        <v>615</v>
      </c>
      <c r="D393" s="8" t="s">
        <v>142</v>
      </c>
      <c r="E393" s="20" t="s">
        <v>490</v>
      </c>
      <c r="F393" s="77">
        <f>39+22+51</f>
        <v>112</v>
      </c>
      <c r="G393" s="77">
        <v>112</v>
      </c>
    </row>
    <row r="394" spans="1:7" ht="22.5">
      <c r="A394" s="8" t="s">
        <v>19</v>
      </c>
      <c r="B394" s="8" t="s">
        <v>568</v>
      </c>
      <c r="C394" s="27" t="s">
        <v>618</v>
      </c>
      <c r="D394" s="8"/>
      <c r="E394" s="19" t="s">
        <v>392</v>
      </c>
      <c r="F394" s="77">
        <f>F395</f>
        <v>1112.3</v>
      </c>
      <c r="G394" s="77">
        <f>G395</f>
        <v>1112.3</v>
      </c>
    </row>
    <row r="395" spans="1:7" ht="33.75">
      <c r="A395" s="8" t="s">
        <v>19</v>
      </c>
      <c r="B395" s="8" t="s">
        <v>568</v>
      </c>
      <c r="C395" s="27" t="s">
        <v>619</v>
      </c>
      <c r="D395" s="8"/>
      <c r="E395" s="20" t="s">
        <v>620</v>
      </c>
      <c r="F395" s="77">
        <f>F396</f>
        <v>1112.3</v>
      </c>
      <c r="G395" s="77">
        <f>G396</f>
        <v>1112.3</v>
      </c>
    </row>
    <row r="396" spans="1:7" ht="22.5">
      <c r="A396" s="8" t="s">
        <v>19</v>
      </c>
      <c r="B396" s="8" t="s">
        <v>568</v>
      </c>
      <c r="C396" s="27" t="s">
        <v>619</v>
      </c>
      <c r="D396" s="8" t="s">
        <v>142</v>
      </c>
      <c r="E396" s="20" t="s">
        <v>490</v>
      </c>
      <c r="F396" s="77">
        <f>389.55+221.3+501.45</f>
        <v>1112.3</v>
      </c>
      <c r="G396" s="77">
        <v>1112.3</v>
      </c>
    </row>
    <row r="397" spans="1:7" ht="12.75">
      <c r="A397" s="8" t="s">
        <v>19</v>
      </c>
      <c r="B397" s="8" t="s">
        <v>7</v>
      </c>
      <c r="C397" s="25"/>
      <c r="D397" s="11"/>
      <c r="E397" s="18" t="s">
        <v>23</v>
      </c>
      <c r="F397" s="80">
        <f>F398</f>
        <v>200</v>
      </c>
      <c r="G397" s="80">
        <f>G398</f>
        <v>200</v>
      </c>
    </row>
    <row r="398" spans="1:7" ht="22.5">
      <c r="A398" s="8" t="s">
        <v>19</v>
      </c>
      <c r="B398" s="8" t="s">
        <v>7</v>
      </c>
      <c r="C398" s="27" t="s">
        <v>461</v>
      </c>
      <c r="D398" s="8"/>
      <c r="E398" s="20" t="s">
        <v>42</v>
      </c>
      <c r="F398" s="77">
        <f>F399+F404</f>
        <v>200</v>
      </c>
      <c r="G398" s="77">
        <f>G399+G404</f>
        <v>200</v>
      </c>
    </row>
    <row r="399" spans="1:7" ht="12.75">
      <c r="A399" s="8" t="s">
        <v>19</v>
      </c>
      <c r="B399" s="8" t="s">
        <v>7</v>
      </c>
      <c r="C399" s="27" t="s">
        <v>257</v>
      </c>
      <c r="D399" s="8"/>
      <c r="E399" s="30" t="s">
        <v>530</v>
      </c>
      <c r="F399" s="77">
        <f>F400</f>
        <v>30</v>
      </c>
      <c r="G399" s="77">
        <f>G400</f>
        <v>30</v>
      </c>
    </row>
    <row r="400" spans="1:7" ht="22.5">
      <c r="A400" s="8" t="s">
        <v>19</v>
      </c>
      <c r="B400" s="8" t="s">
        <v>7</v>
      </c>
      <c r="C400" s="27" t="s">
        <v>258</v>
      </c>
      <c r="D400" s="8"/>
      <c r="E400" s="20" t="s">
        <v>248</v>
      </c>
      <c r="F400" s="77">
        <f>F401</f>
        <v>30</v>
      </c>
      <c r="G400" s="77">
        <f>G401</f>
        <v>30</v>
      </c>
    </row>
    <row r="401" spans="1:7" ht="12.75">
      <c r="A401" s="8" t="s">
        <v>19</v>
      </c>
      <c r="B401" s="8" t="s">
        <v>7</v>
      </c>
      <c r="C401" s="27" t="s">
        <v>259</v>
      </c>
      <c r="D401" s="8"/>
      <c r="E401" s="19" t="s">
        <v>383</v>
      </c>
      <c r="F401" s="77">
        <f>F402</f>
        <v>30</v>
      </c>
      <c r="G401" s="77">
        <f>G402</f>
        <v>30</v>
      </c>
    </row>
    <row r="402" spans="1:7" ht="33.75">
      <c r="A402" s="8" t="s">
        <v>19</v>
      </c>
      <c r="B402" s="8" t="s">
        <v>7</v>
      </c>
      <c r="C402" s="27" t="s">
        <v>260</v>
      </c>
      <c r="D402" s="8"/>
      <c r="E402" s="20" t="s">
        <v>249</v>
      </c>
      <c r="F402" s="77">
        <f>F403</f>
        <v>30</v>
      </c>
      <c r="G402" s="77">
        <f>G403</f>
        <v>30</v>
      </c>
    </row>
    <row r="403" spans="1:7" ht="22.5">
      <c r="A403" s="8" t="s">
        <v>19</v>
      </c>
      <c r="B403" s="8" t="s">
        <v>7</v>
      </c>
      <c r="C403" s="27" t="s">
        <v>260</v>
      </c>
      <c r="D403" s="8" t="s">
        <v>96</v>
      </c>
      <c r="E403" s="20" t="s">
        <v>575</v>
      </c>
      <c r="F403" s="77">
        <v>30</v>
      </c>
      <c r="G403" s="77">
        <v>30</v>
      </c>
    </row>
    <row r="404" spans="1:7" ht="33.75">
      <c r="A404" s="8" t="s">
        <v>19</v>
      </c>
      <c r="B404" s="8" t="s">
        <v>7</v>
      </c>
      <c r="C404" s="27" t="s">
        <v>261</v>
      </c>
      <c r="D404" s="8"/>
      <c r="E404" s="30" t="s">
        <v>263</v>
      </c>
      <c r="F404" s="77">
        <f>F405+F409+F416</f>
        <v>170</v>
      </c>
      <c r="G404" s="77">
        <f>G405+G409+G416</f>
        <v>170</v>
      </c>
    </row>
    <row r="405" spans="1:7" ht="22.5">
      <c r="A405" s="8" t="s">
        <v>19</v>
      </c>
      <c r="B405" s="8" t="s">
        <v>7</v>
      </c>
      <c r="C405" s="27" t="s">
        <v>262</v>
      </c>
      <c r="D405" s="8"/>
      <c r="E405" s="20" t="s">
        <v>264</v>
      </c>
      <c r="F405" s="77">
        <f>F406</f>
        <v>90</v>
      </c>
      <c r="G405" s="77">
        <f>G406</f>
        <v>90</v>
      </c>
    </row>
    <row r="406" spans="1:7" ht="12.75">
      <c r="A406" s="8" t="s">
        <v>19</v>
      </c>
      <c r="B406" s="8" t="s">
        <v>7</v>
      </c>
      <c r="C406" s="27" t="s">
        <v>189</v>
      </c>
      <c r="D406" s="8"/>
      <c r="E406" s="19" t="s">
        <v>383</v>
      </c>
      <c r="F406" s="77">
        <f>F407</f>
        <v>90</v>
      </c>
      <c r="G406" s="77">
        <f>G407</f>
        <v>90</v>
      </c>
    </row>
    <row r="407" spans="1:7" ht="33.75">
      <c r="A407" s="8" t="s">
        <v>19</v>
      </c>
      <c r="B407" s="8" t="s">
        <v>7</v>
      </c>
      <c r="C407" s="27" t="s">
        <v>190</v>
      </c>
      <c r="D407" s="8"/>
      <c r="E407" s="20" t="s">
        <v>265</v>
      </c>
      <c r="F407" s="77">
        <f>F408</f>
        <v>90</v>
      </c>
      <c r="G407" s="77">
        <f>G408</f>
        <v>90</v>
      </c>
    </row>
    <row r="408" spans="1:7" ht="22.5">
      <c r="A408" s="8" t="s">
        <v>19</v>
      </c>
      <c r="B408" s="8" t="s">
        <v>7</v>
      </c>
      <c r="C408" s="27" t="s">
        <v>190</v>
      </c>
      <c r="D408" s="8" t="s">
        <v>96</v>
      </c>
      <c r="E408" s="20" t="s">
        <v>575</v>
      </c>
      <c r="F408" s="77">
        <v>90</v>
      </c>
      <c r="G408" s="77">
        <v>90</v>
      </c>
    </row>
    <row r="409" spans="1:7" ht="12.75">
      <c r="A409" s="8" t="s">
        <v>19</v>
      </c>
      <c r="B409" s="8" t="s">
        <v>7</v>
      </c>
      <c r="C409" s="27" t="s">
        <v>191</v>
      </c>
      <c r="D409" s="8"/>
      <c r="E409" s="20" t="s">
        <v>266</v>
      </c>
      <c r="F409" s="77">
        <f>F410</f>
        <v>40</v>
      </c>
      <c r="G409" s="77">
        <f>G410</f>
        <v>40</v>
      </c>
    </row>
    <row r="410" spans="1:7" ht="12.75">
      <c r="A410" s="8" t="s">
        <v>19</v>
      </c>
      <c r="B410" s="8" t="s">
        <v>7</v>
      </c>
      <c r="C410" s="27" t="s">
        <v>192</v>
      </c>
      <c r="D410" s="8"/>
      <c r="E410" s="19" t="s">
        <v>383</v>
      </c>
      <c r="F410" s="77">
        <f>F411+F413</f>
        <v>40</v>
      </c>
      <c r="G410" s="77">
        <f>G411+G413</f>
        <v>40</v>
      </c>
    </row>
    <row r="411" spans="1:7" ht="12.75">
      <c r="A411" s="8" t="s">
        <v>19</v>
      </c>
      <c r="B411" s="8" t="s">
        <v>7</v>
      </c>
      <c r="C411" s="27" t="s">
        <v>193</v>
      </c>
      <c r="D411" s="8"/>
      <c r="E411" s="20" t="s">
        <v>267</v>
      </c>
      <c r="F411" s="77">
        <f>F412</f>
        <v>40</v>
      </c>
      <c r="G411" s="77">
        <f>G412</f>
        <v>40</v>
      </c>
    </row>
    <row r="412" spans="1:7" ht="22.5">
      <c r="A412" s="8" t="s">
        <v>19</v>
      </c>
      <c r="B412" s="8" t="s">
        <v>7</v>
      </c>
      <c r="C412" s="27" t="s">
        <v>193</v>
      </c>
      <c r="D412" s="8" t="s">
        <v>96</v>
      </c>
      <c r="E412" s="20" t="s">
        <v>575</v>
      </c>
      <c r="F412" s="77">
        <v>40</v>
      </c>
      <c r="G412" s="77">
        <v>40</v>
      </c>
    </row>
    <row r="413" spans="1:7" ht="0.75" customHeight="1" hidden="1">
      <c r="A413" s="83" t="s">
        <v>19</v>
      </c>
      <c r="B413" s="83" t="s">
        <v>7</v>
      </c>
      <c r="C413" s="84" t="s">
        <v>194</v>
      </c>
      <c r="D413" s="83"/>
      <c r="E413" s="85" t="s">
        <v>268</v>
      </c>
      <c r="F413" s="86">
        <f>F414</f>
        <v>0</v>
      </c>
      <c r="G413" s="77">
        <f>G414</f>
        <v>0</v>
      </c>
    </row>
    <row r="414" spans="1:7" ht="12.75" hidden="1">
      <c r="A414" s="83" t="s">
        <v>19</v>
      </c>
      <c r="B414" s="83" t="s">
        <v>7</v>
      </c>
      <c r="C414" s="84" t="s">
        <v>195</v>
      </c>
      <c r="D414" s="83"/>
      <c r="E414" s="85" t="s">
        <v>293</v>
      </c>
      <c r="F414" s="86">
        <f>F415</f>
        <v>0</v>
      </c>
      <c r="G414" s="77">
        <f>G415</f>
        <v>0</v>
      </c>
    </row>
    <row r="415" spans="1:7" ht="22.5" hidden="1">
      <c r="A415" s="83" t="s">
        <v>19</v>
      </c>
      <c r="B415" s="83" t="s">
        <v>7</v>
      </c>
      <c r="C415" s="84" t="s">
        <v>195</v>
      </c>
      <c r="D415" s="83" t="s">
        <v>96</v>
      </c>
      <c r="E415" s="85" t="s">
        <v>97</v>
      </c>
      <c r="F415" s="86"/>
      <c r="G415" s="77"/>
    </row>
    <row r="416" spans="1:7" ht="22.5">
      <c r="A416" s="8" t="s">
        <v>19</v>
      </c>
      <c r="B416" s="8" t="s">
        <v>7</v>
      </c>
      <c r="C416" s="27" t="s">
        <v>366</v>
      </c>
      <c r="D416" s="8"/>
      <c r="E416" s="20" t="s">
        <v>367</v>
      </c>
      <c r="F416" s="77">
        <f>F417</f>
        <v>40</v>
      </c>
      <c r="G416" s="77">
        <f>G417</f>
        <v>40</v>
      </c>
    </row>
    <row r="417" spans="1:7" ht="12.75">
      <c r="A417" s="8" t="s">
        <v>19</v>
      </c>
      <c r="B417" s="8" t="s">
        <v>7</v>
      </c>
      <c r="C417" s="27" t="s">
        <v>336</v>
      </c>
      <c r="D417" s="8"/>
      <c r="E417" s="19" t="s">
        <v>383</v>
      </c>
      <c r="F417" s="77">
        <f>F418</f>
        <v>40</v>
      </c>
      <c r="G417" s="77">
        <f>G418</f>
        <v>40</v>
      </c>
    </row>
    <row r="418" spans="1:7" ht="12.75">
      <c r="A418" s="8" t="s">
        <v>19</v>
      </c>
      <c r="B418" s="8" t="s">
        <v>7</v>
      </c>
      <c r="C418" s="27" t="s">
        <v>337</v>
      </c>
      <c r="D418" s="8"/>
      <c r="E418" s="20" t="s">
        <v>338</v>
      </c>
      <c r="F418" s="77">
        <f>F419</f>
        <v>40</v>
      </c>
      <c r="G418" s="77">
        <f>G419</f>
        <v>40</v>
      </c>
    </row>
    <row r="419" spans="1:7" ht="22.5">
      <c r="A419" s="8" t="s">
        <v>19</v>
      </c>
      <c r="B419" s="8" t="s">
        <v>7</v>
      </c>
      <c r="C419" s="27" t="s">
        <v>337</v>
      </c>
      <c r="D419" s="8" t="s">
        <v>96</v>
      </c>
      <c r="E419" s="20" t="s">
        <v>575</v>
      </c>
      <c r="F419" s="77">
        <v>40</v>
      </c>
      <c r="G419" s="77">
        <v>40</v>
      </c>
    </row>
    <row r="420" spans="1:7" ht="12.75">
      <c r="A420" s="11" t="s">
        <v>19</v>
      </c>
      <c r="B420" s="11" t="s">
        <v>10</v>
      </c>
      <c r="C420" s="25"/>
      <c r="D420" s="11"/>
      <c r="E420" s="18" t="s">
        <v>22</v>
      </c>
      <c r="F420" s="75">
        <f>F421+F499</f>
        <v>38083.7</v>
      </c>
      <c r="G420" s="75">
        <f>G421+G499</f>
        <v>36825.88</v>
      </c>
    </row>
    <row r="421" spans="1:7" ht="12.75">
      <c r="A421" s="11" t="s">
        <v>19</v>
      </c>
      <c r="B421" s="11" t="s">
        <v>46</v>
      </c>
      <c r="C421" s="25"/>
      <c r="D421" s="11"/>
      <c r="E421" s="18" t="s">
        <v>47</v>
      </c>
      <c r="F421" s="75">
        <f>F422</f>
        <v>30561.8</v>
      </c>
      <c r="G421" s="75">
        <f>G422</f>
        <v>29649.009999999995</v>
      </c>
    </row>
    <row r="422" spans="1:7" ht="22.5">
      <c r="A422" s="8" t="s">
        <v>19</v>
      </c>
      <c r="B422" s="8" t="s">
        <v>46</v>
      </c>
      <c r="C422" s="27" t="s">
        <v>252</v>
      </c>
      <c r="D422" s="8"/>
      <c r="E422" s="20" t="s">
        <v>37</v>
      </c>
      <c r="F422" s="76">
        <f>F423+F464+F489</f>
        <v>30561.8</v>
      </c>
      <c r="G422" s="76">
        <f>G423+G464+G489</f>
        <v>29649.009999999995</v>
      </c>
    </row>
    <row r="423" spans="1:7" s="4" customFormat="1" ht="22.5">
      <c r="A423" s="8" t="s">
        <v>19</v>
      </c>
      <c r="B423" s="8" t="s">
        <v>46</v>
      </c>
      <c r="C423" s="27" t="s">
        <v>196</v>
      </c>
      <c r="D423" s="8"/>
      <c r="E423" s="30" t="s">
        <v>502</v>
      </c>
      <c r="F423" s="77">
        <f>F424</f>
        <v>20669</v>
      </c>
      <c r="G423" s="77">
        <f>G424</f>
        <v>20077.989999999998</v>
      </c>
    </row>
    <row r="424" spans="1:7" s="4" customFormat="1" ht="12.75">
      <c r="A424" s="8" t="s">
        <v>19</v>
      </c>
      <c r="B424" s="8" t="s">
        <v>46</v>
      </c>
      <c r="C424" s="27" t="s">
        <v>197</v>
      </c>
      <c r="D424" s="8"/>
      <c r="E424" s="20" t="s">
        <v>503</v>
      </c>
      <c r="F424" s="77">
        <f>F425+F458</f>
        <v>20669</v>
      </c>
      <c r="G424" s="77">
        <f>G425+G458</f>
        <v>20077.989999999998</v>
      </c>
    </row>
    <row r="425" spans="1:7" ht="12.75">
      <c r="A425" s="8" t="s">
        <v>19</v>
      </c>
      <c r="B425" s="8" t="s">
        <v>46</v>
      </c>
      <c r="C425" s="27" t="s">
        <v>198</v>
      </c>
      <c r="D425" s="8"/>
      <c r="E425" s="19" t="s">
        <v>383</v>
      </c>
      <c r="F425" s="77">
        <f>F426+F436+F440+F430+F433+F428+F443+F446+F450</f>
        <v>17828.5</v>
      </c>
      <c r="G425" s="77">
        <f>G426+G436+G440+G430+G433+G428+G443+G446+G450</f>
        <v>17237.489999999998</v>
      </c>
    </row>
    <row r="426" spans="1:7" ht="33.75">
      <c r="A426" s="8" t="s">
        <v>19</v>
      </c>
      <c r="B426" s="8" t="s">
        <v>46</v>
      </c>
      <c r="C426" s="27" t="s">
        <v>199</v>
      </c>
      <c r="D426" s="8"/>
      <c r="E426" s="20" t="s">
        <v>508</v>
      </c>
      <c r="F426" s="77">
        <f>F427</f>
        <v>6441.7</v>
      </c>
      <c r="G426" s="77">
        <f>G427</f>
        <v>6042.39</v>
      </c>
    </row>
    <row r="427" spans="1:8" ht="22.5">
      <c r="A427" s="8" t="s">
        <v>19</v>
      </c>
      <c r="B427" s="8" t="s">
        <v>46</v>
      </c>
      <c r="C427" s="27" t="s">
        <v>199</v>
      </c>
      <c r="D427" s="8" t="s">
        <v>142</v>
      </c>
      <c r="E427" s="20" t="s">
        <v>490</v>
      </c>
      <c r="F427" s="77">
        <f>6549.9-1.3-54.5-49+50+15.6-6.5-2.5-60</f>
        <v>6441.7</v>
      </c>
      <c r="G427" s="77">
        <v>6042.39</v>
      </c>
      <c r="H427">
        <v>-60</v>
      </c>
    </row>
    <row r="428" spans="1:7" ht="45">
      <c r="A428" s="8" t="s">
        <v>19</v>
      </c>
      <c r="B428" s="8" t="s">
        <v>46</v>
      </c>
      <c r="C428" s="27" t="s">
        <v>571</v>
      </c>
      <c r="D428" s="8"/>
      <c r="E428" s="20" t="s">
        <v>25</v>
      </c>
      <c r="F428" s="77">
        <f>F429</f>
        <v>800</v>
      </c>
      <c r="G428" s="77">
        <f>G429</f>
        <v>800</v>
      </c>
    </row>
    <row r="429" spans="1:7" ht="22.5">
      <c r="A429" s="8" t="s">
        <v>19</v>
      </c>
      <c r="B429" s="8" t="s">
        <v>46</v>
      </c>
      <c r="C429" s="27" t="s">
        <v>571</v>
      </c>
      <c r="D429" s="8" t="s">
        <v>142</v>
      </c>
      <c r="E429" s="20" t="s">
        <v>490</v>
      </c>
      <c r="F429" s="77">
        <v>800</v>
      </c>
      <c r="G429" s="77">
        <v>800</v>
      </c>
    </row>
    <row r="430" spans="1:7" ht="12.75">
      <c r="A430" s="8" t="s">
        <v>19</v>
      </c>
      <c r="B430" s="8" t="s">
        <v>46</v>
      </c>
      <c r="C430" s="27" t="s">
        <v>185</v>
      </c>
      <c r="D430" s="8"/>
      <c r="E430" s="22" t="s">
        <v>350</v>
      </c>
      <c r="F430" s="77">
        <f>F431</f>
        <v>49</v>
      </c>
      <c r="G430" s="77">
        <f>G431</f>
        <v>48.97</v>
      </c>
    </row>
    <row r="431" spans="1:7" ht="12.75">
      <c r="A431" s="8" t="s">
        <v>19</v>
      </c>
      <c r="B431" s="8" t="s">
        <v>46</v>
      </c>
      <c r="C431" s="27" t="s">
        <v>185</v>
      </c>
      <c r="D431" s="8"/>
      <c r="E431" s="20" t="s">
        <v>186</v>
      </c>
      <c r="F431" s="77">
        <f>F432</f>
        <v>49</v>
      </c>
      <c r="G431" s="77">
        <f>G432</f>
        <v>48.97</v>
      </c>
    </row>
    <row r="432" spans="1:7" ht="22.5">
      <c r="A432" s="8" t="s">
        <v>19</v>
      </c>
      <c r="B432" s="8" t="s">
        <v>46</v>
      </c>
      <c r="C432" s="27" t="s">
        <v>185</v>
      </c>
      <c r="D432" s="8" t="s">
        <v>142</v>
      </c>
      <c r="E432" s="20" t="s">
        <v>490</v>
      </c>
      <c r="F432" s="77">
        <v>49</v>
      </c>
      <c r="G432" s="77">
        <v>48.97</v>
      </c>
    </row>
    <row r="433" spans="1:7" ht="22.5" hidden="1">
      <c r="A433" s="8" t="s">
        <v>19</v>
      </c>
      <c r="B433" s="8" t="s">
        <v>46</v>
      </c>
      <c r="C433" s="27" t="s">
        <v>187</v>
      </c>
      <c r="D433" s="8"/>
      <c r="E433" s="22" t="s">
        <v>52</v>
      </c>
      <c r="F433" s="77">
        <f>F434</f>
        <v>0</v>
      </c>
      <c r="G433" s="77">
        <f>G434</f>
        <v>0</v>
      </c>
    </row>
    <row r="434" spans="1:7" ht="12.75" hidden="1">
      <c r="A434" s="8" t="s">
        <v>19</v>
      </c>
      <c r="B434" s="8" t="s">
        <v>46</v>
      </c>
      <c r="C434" s="27" t="s">
        <v>188</v>
      </c>
      <c r="D434" s="8"/>
      <c r="E434" s="20" t="s">
        <v>186</v>
      </c>
      <c r="F434" s="77">
        <f>F435</f>
        <v>0</v>
      </c>
      <c r="G434" s="77">
        <f>G435</f>
        <v>0</v>
      </c>
    </row>
    <row r="435" spans="1:7" ht="22.5" hidden="1">
      <c r="A435" s="8" t="s">
        <v>19</v>
      </c>
      <c r="B435" s="8" t="s">
        <v>46</v>
      </c>
      <c r="C435" s="27" t="s">
        <v>188</v>
      </c>
      <c r="D435" s="8" t="s">
        <v>142</v>
      </c>
      <c r="E435" s="20" t="s">
        <v>490</v>
      </c>
      <c r="F435" s="77"/>
      <c r="G435" s="77"/>
    </row>
    <row r="436" spans="1:7" ht="33.75">
      <c r="A436" s="8" t="s">
        <v>19</v>
      </c>
      <c r="B436" s="8" t="s">
        <v>46</v>
      </c>
      <c r="C436" s="27" t="s">
        <v>200</v>
      </c>
      <c r="D436" s="35"/>
      <c r="E436" s="33" t="s">
        <v>509</v>
      </c>
      <c r="F436" s="77">
        <f>F437+F438+F439</f>
        <v>8072.599999999999</v>
      </c>
      <c r="G436" s="77">
        <f>G437+G438+G439</f>
        <v>7880.93</v>
      </c>
    </row>
    <row r="437" spans="1:7" ht="45">
      <c r="A437" s="8" t="s">
        <v>19</v>
      </c>
      <c r="B437" s="8" t="s">
        <v>46</v>
      </c>
      <c r="C437" s="27" t="s">
        <v>200</v>
      </c>
      <c r="D437" s="8" t="s">
        <v>94</v>
      </c>
      <c r="E437" s="20" t="s">
        <v>95</v>
      </c>
      <c r="F437" s="77">
        <f>4960.1-4.6-100-0.5-10.6-3</f>
        <v>4841.4</v>
      </c>
      <c r="G437" s="77">
        <v>4708.65</v>
      </c>
    </row>
    <row r="438" spans="1:7" ht="22.5">
      <c r="A438" s="8" t="s">
        <v>19</v>
      </c>
      <c r="B438" s="8" t="s">
        <v>46</v>
      </c>
      <c r="C438" s="27" t="s">
        <v>200</v>
      </c>
      <c r="D438" s="8" t="s">
        <v>96</v>
      </c>
      <c r="E438" s="20" t="s">
        <v>575</v>
      </c>
      <c r="F438" s="77">
        <f>3196+100-56-44.8</f>
        <v>3195.2</v>
      </c>
      <c r="G438" s="77">
        <v>3147.53</v>
      </c>
    </row>
    <row r="439" spans="1:7" ht="15" customHeight="1">
      <c r="A439" s="8" t="s">
        <v>19</v>
      </c>
      <c r="B439" s="8" t="s">
        <v>46</v>
      </c>
      <c r="C439" s="27" t="s">
        <v>200</v>
      </c>
      <c r="D439" s="8" t="s">
        <v>140</v>
      </c>
      <c r="E439" s="19" t="s">
        <v>141</v>
      </c>
      <c r="F439" s="77">
        <v>36</v>
      </c>
      <c r="G439" s="77">
        <v>24.75</v>
      </c>
    </row>
    <row r="440" spans="1:7" ht="22.5" hidden="1">
      <c r="A440" s="8" t="s">
        <v>19</v>
      </c>
      <c r="B440" s="8" t="s">
        <v>46</v>
      </c>
      <c r="C440" s="27" t="s">
        <v>201</v>
      </c>
      <c r="D440" s="8"/>
      <c r="E440" s="20" t="s">
        <v>493</v>
      </c>
      <c r="F440" s="77">
        <f>F441</f>
        <v>0</v>
      </c>
      <c r="G440" s="77">
        <f>G441</f>
        <v>0</v>
      </c>
    </row>
    <row r="441" spans="1:7" ht="22.5" hidden="1">
      <c r="A441" s="8" t="s">
        <v>19</v>
      </c>
      <c r="B441" s="8" t="s">
        <v>46</v>
      </c>
      <c r="C441" s="27" t="s">
        <v>202</v>
      </c>
      <c r="D441" s="8"/>
      <c r="E441" s="33" t="s">
        <v>279</v>
      </c>
      <c r="F441" s="77">
        <f>F442</f>
        <v>0</v>
      </c>
      <c r="G441" s="77">
        <f>G442</f>
        <v>0</v>
      </c>
    </row>
    <row r="442" spans="1:7" ht="22.5" hidden="1">
      <c r="A442" s="8" t="s">
        <v>19</v>
      </c>
      <c r="B442" s="8" t="s">
        <v>46</v>
      </c>
      <c r="C442" s="27" t="s">
        <v>202</v>
      </c>
      <c r="D442" s="8" t="s">
        <v>96</v>
      </c>
      <c r="E442" s="20" t="s">
        <v>575</v>
      </c>
      <c r="F442" s="77"/>
      <c r="G442" s="77"/>
    </row>
    <row r="443" spans="1:7" ht="56.25">
      <c r="A443" s="8" t="s">
        <v>19</v>
      </c>
      <c r="B443" s="8" t="s">
        <v>46</v>
      </c>
      <c r="C443" s="27" t="s">
        <v>572</v>
      </c>
      <c r="D443" s="8"/>
      <c r="E443" s="33" t="s">
        <v>26</v>
      </c>
      <c r="F443" s="77">
        <f>F444+F445</f>
        <v>1000</v>
      </c>
      <c r="G443" s="77">
        <f>G444+G445</f>
        <v>1000</v>
      </c>
    </row>
    <row r="444" spans="1:7" ht="45">
      <c r="A444" s="8" t="s">
        <v>19</v>
      </c>
      <c r="B444" s="8" t="s">
        <v>46</v>
      </c>
      <c r="C444" s="27" t="s">
        <v>572</v>
      </c>
      <c r="D444" s="8" t="s">
        <v>94</v>
      </c>
      <c r="E444" s="20" t="s">
        <v>95</v>
      </c>
      <c r="F444" s="77">
        <v>700</v>
      </c>
      <c r="G444" s="77">
        <v>700</v>
      </c>
    </row>
    <row r="445" spans="1:8" ht="22.5">
      <c r="A445" s="8" t="s">
        <v>19</v>
      </c>
      <c r="B445" s="8" t="s">
        <v>46</v>
      </c>
      <c r="C445" s="27" t="s">
        <v>572</v>
      </c>
      <c r="D445" s="8" t="s">
        <v>96</v>
      </c>
      <c r="E445" s="20" t="s">
        <v>575</v>
      </c>
      <c r="F445" s="77">
        <f>950-650</f>
        <v>300</v>
      </c>
      <c r="G445" s="77">
        <v>300</v>
      </c>
      <c r="H445" s="92"/>
    </row>
    <row r="446" spans="1:7" ht="33.75">
      <c r="A446" s="8" t="s">
        <v>19</v>
      </c>
      <c r="B446" s="8" t="s">
        <v>46</v>
      </c>
      <c r="C446" s="27" t="s">
        <v>621</v>
      </c>
      <c r="D446" s="8"/>
      <c r="E446" s="20" t="s">
        <v>437</v>
      </c>
      <c r="F446" s="77">
        <f>F447</f>
        <v>28.5</v>
      </c>
      <c r="G446" s="77">
        <f>G447</f>
        <v>28.5</v>
      </c>
    </row>
    <row r="447" spans="1:7" ht="33.75">
      <c r="A447" s="8" t="s">
        <v>19</v>
      </c>
      <c r="B447" s="8" t="s">
        <v>46</v>
      </c>
      <c r="C447" s="27" t="s">
        <v>622</v>
      </c>
      <c r="D447" s="8"/>
      <c r="E447" s="20" t="s">
        <v>623</v>
      </c>
      <c r="F447" s="77">
        <f>F448+F449</f>
        <v>28.5</v>
      </c>
      <c r="G447" s="77">
        <f>G448+G449</f>
        <v>28.5</v>
      </c>
    </row>
    <row r="448" spans="1:8" ht="45">
      <c r="A448" s="8" t="s">
        <v>19</v>
      </c>
      <c r="B448" s="8" t="s">
        <v>46</v>
      </c>
      <c r="C448" s="27" t="s">
        <v>622</v>
      </c>
      <c r="D448" s="8" t="s">
        <v>94</v>
      </c>
      <c r="E448" s="20" t="s">
        <v>95</v>
      </c>
      <c r="F448" s="77">
        <f>4.6+10.6+3</f>
        <v>18.2</v>
      </c>
      <c r="G448" s="77">
        <v>18.2</v>
      </c>
      <c r="H448" s="92"/>
    </row>
    <row r="449" spans="1:7" ht="22.5">
      <c r="A449" s="8" t="s">
        <v>19</v>
      </c>
      <c r="B449" s="8" t="s">
        <v>46</v>
      </c>
      <c r="C449" s="27" t="s">
        <v>622</v>
      </c>
      <c r="D449" s="8" t="s">
        <v>142</v>
      </c>
      <c r="E449" s="20" t="s">
        <v>490</v>
      </c>
      <c r="F449" s="77">
        <f>1.3+6.5+2.5</f>
        <v>10.3</v>
      </c>
      <c r="G449" s="77">
        <v>10.3</v>
      </c>
    </row>
    <row r="450" spans="1:7" ht="33.75">
      <c r="A450" s="8" t="s">
        <v>19</v>
      </c>
      <c r="B450" s="8" t="s">
        <v>46</v>
      </c>
      <c r="C450" s="27" t="s">
        <v>644</v>
      </c>
      <c r="D450" s="8"/>
      <c r="E450" s="19" t="s">
        <v>465</v>
      </c>
      <c r="F450" s="77">
        <f>F451+F453+F455</f>
        <v>1436.7</v>
      </c>
      <c r="G450" s="77">
        <f>G451+G453+G455</f>
        <v>1436.7</v>
      </c>
    </row>
    <row r="451" spans="1:7" ht="56.25">
      <c r="A451" s="8" t="s">
        <v>19</v>
      </c>
      <c r="B451" s="8" t="s">
        <v>46</v>
      </c>
      <c r="C451" s="27" t="s">
        <v>657</v>
      </c>
      <c r="D451" s="8"/>
      <c r="E451" s="19" t="s">
        <v>648</v>
      </c>
      <c r="F451" s="77">
        <f>F452</f>
        <v>101</v>
      </c>
      <c r="G451" s="77">
        <f>G452</f>
        <v>101</v>
      </c>
    </row>
    <row r="452" spans="1:7" ht="22.5">
      <c r="A452" s="8" t="s">
        <v>19</v>
      </c>
      <c r="B452" s="8" t="s">
        <v>46</v>
      </c>
      <c r="C452" s="27" t="s">
        <v>657</v>
      </c>
      <c r="D452" s="8" t="s">
        <v>96</v>
      </c>
      <c r="E452" s="20" t="s">
        <v>575</v>
      </c>
      <c r="F452" s="77">
        <f>1+100</f>
        <v>101</v>
      </c>
      <c r="G452" s="77">
        <v>101</v>
      </c>
    </row>
    <row r="453" spans="1:7" ht="45">
      <c r="A453" s="8" t="s">
        <v>19</v>
      </c>
      <c r="B453" s="8" t="s">
        <v>46</v>
      </c>
      <c r="C453" s="27" t="s">
        <v>645</v>
      </c>
      <c r="D453" s="8"/>
      <c r="E453" s="19" t="s">
        <v>646</v>
      </c>
      <c r="F453" s="77">
        <f>F454</f>
        <v>50.5</v>
      </c>
      <c r="G453" s="77">
        <f>G454</f>
        <v>50.5</v>
      </c>
    </row>
    <row r="454" spans="1:7" ht="45">
      <c r="A454" s="8" t="s">
        <v>19</v>
      </c>
      <c r="B454" s="8" t="s">
        <v>46</v>
      </c>
      <c r="C454" s="27" t="s">
        <v>645</v>
      </c>
      <c r="D454" s="8" t="s">
        <v>94</v>
      </c>
      <c r="E454" s="20" t="s">
        <v>95</v>
      </c>
      <c r="F454" s="77">
        <f>0.5+50</f>
        <v>50.5</v>
      </c>
      <c r="G454" s="77">
        <v>50.5</v>
      </c>
    </row>
    <row r="455" spans="1:7" ht="33.75">
      <c r="A455" s="8" t="s">
        <v>19</v>
      </c>
      <c r="B455" s="8" t="s">
        <v>46</v>
      </c>
      <c r="C455" s="27" t="s">
        <v>661</v>
      </c>
      <c r="D455" s="8"/>
      <c r="E455" s="19" t="s">
        <v>649</v>
      </c>
      <c r="F455" s="77">
        <f>F456+F457</f>
        <v>1285.2</v>
      </c>
      <c r="G455" s="77">
        <f>G456+G457</f>
        <v>1285.2</v>
      </c>
    </row>
    <row r="456" spans="1:7" ht="22.5">
      <c r="A456" s="8" t="s">
        <v>19</v>
      </c>
      <c r="B456" s="8" t="s">
        <v>46</v>
      </c>
      <c r="C456" s="27" t="s">
        <v>661</v>
      </c>
      <c r="D456" s="8" t="s">
        <v>96</v>
      </c>
      <c r="E456" s="20" t="s">
        <v>575</v>
      </c>
      <c r="F456" s="77">
        <f>55+404+44.8+327.9</f>
        <v>831.7</v>
      </c>
      <c r="G456" s="77">
        <v>831.7</v>
      </c>
    </row>
    <row r="457" spans="1:7" ht="22.5">
      <c r="A457" s="8" t="s">
        <v>19</v>
      </c>
      <c r="B457" s="8" t="s">
        <v>46</v>
      </c>
      <c r="C457" s="27" t="s">
        <v>661</v>
      </c>
      <c r="D457" s="8" t="s">
        <v>142</v>
      </c>
      <c r="E457" s="20" t="s">
        <v>490</v>
      </c>
      <c r="F457" s="77">
        <f>54.5+399</f>
        <v>453.5</v>
      </c>
      <c r="G457" s="77">
        <v>453.5</v>
      </c>
    </row>
    <row r="458" spans="1:7" ht="22.5">
      <c r="A458" s="8" t="s">
        <v>19</v>
      </c>
      <c r="B458" s="8" t="s">
        <v>46</v>
      </c>
      <c r="C458" s="27" t="s">
        <v>624</v>
      </c>
      <c r="D458" s="8"/>
      <c r="E458" s="19" t="s">
        <v>392</v>
      </c>
      <c r="F458" s="77">
        <f>F459+F462</f>
        <v>2840.5</v>
      </c>
      <c r="G458" s="77">
        <f>G459+G462</f>
        <v>2840.5</v>
      </c>
    </row>
    <row r="459" spans="1:7" ht="22.5">
      <c r="A459" s="8" t="s">
        <v>19</v>
      </c>
      <c r="B459" s="8" t="s">
        <v>46</v>
      </c>
      <c r="C459" s="27" t="s">
        <v>625</v>
      </c>
      <c r="D459" s="8"/>
      <c r="E459" s="20" t="s">
        <v>626</v>
      </c>
      <c r="F459" s="77">
        <f>F460+F461</f>
        <v>2788</v>
      </c>
      <c r="G459" s="77">
        <f>G460+G461</f>
        <v>2788</v>
      </c>
    </row>
    <row r="460" spans="1:7" ht="45">
      <c r="A460" s="8" t="s">
        <v>19</v>
      </c>
      <c r="B460" s="8" t="s">
        <v>46</v>
      </c>
      <c r="C460" s="27" t="s">
        <v>625</v>
      </c>
      <c r="D460" s="8" t="s">
        <v>94</v>
      </c>
      <c r="E460" s="20" t="s">
        <v>95</v>
      </c>
      <c r="F460" s="77">
        <f>456+1065+250</f>
        <v>1771</v>
      </c>
      <c r="G460" s="77">
        <v>1771</v>
      </c>
    </row>
    <row r="461" spans="1:7" ht="22.5">
      <c r="A461" s="8" t="s">
        <v>19</v>
      </c>
      <c r="B461" s="8" t="s">
        <v>46</v>
      </c>
      <c r="C461" s="27" t="s">
        <v>625</v>
      </c>
      <c r="D461" s="8" t="s">
        <v>142</v>
      </c>
      <c r="E461" s="20" t="s">
        <v>490</v>
      </c>
      <c r="F461" s="77">
        <f>130+646.7+240.3</f>
        <v>1017</v>
      </c>
      <c r="G461" s="77">
        <v>1017</v>
      </c>
    </row>
    <row r="462" spans="1:7" ht="22.5">
      <c r="A462" s="8" t="s">
        <v>19</v>
      </c>
      <c r="B462" s="8" t="s">
        <v>46</v>
      </c>
      <c r="C462" s="27" t="s">
        <v>704</v>
      </c>
      <c r="D462" s="8"/>
      <c r="E462" s="19" t="s">
        <v>705</v>
      </c>
      <c r="F462" s="77">
        <f>F463</f>
        <v>52.5</v>
      </c>
      <c r="G462" s="77">
        <f>G463</f>
        <v>52.5</v>
      </c>
    </row>
    <row r="463" spans="1:7" ht="22.5">
      <c r="A463" s="8" t="s">
        <v>19</v>
      </c>
      <c r="B463" s="8" t="s">
        <v>46</v>
      </c>
      <c r="C463" s="27" t="s">
        <v>704</v>
      </c>
      <c r="D463" s="8" t="s">
        <v>96</v>
      </c>
      <c r="E463" s="20" t="s">
        <v>575</v>
      </c>
      <c r="F463" s="77">
        <v>52.5</v>
      </c>
      <c r="G463" s="77">
        <v>52.5</v>
      </c>
    </row>
    <row r="464" spans="1:7" ht="12.75">
      <c r="A464" s="8" t="s">
        <v>19</v>
      </c>
      <c r="B464" s="8" t="s">
        <v>46</v>
      </c>
      <c r="C464" s="27" t="s">
        <v>203</v>
      </c>
      <c r="D464" s="8"/>
      <c r="E464" s="30" t="s">
        <v>521</v>
      </c>
      <c r="F464" s="77">
        <f>F465</f>
        <v>9533.7</v>
      </c>
      <c r="G464" s="77">
        <f>G465</f>
        <v>9217.67</v>
      </c>
    </row>
    <row r="465" spans="1:7" ht="12.75">
      <c r="A465" s="8" t="s">
        <v>19</v>
      </c>
      <c r="B465" s="8" t="s">
        <v>46</v>
      </c>
      <c r="C465" s="27" t="s">
        <v>204</v>
      </c>
      <c r="D465" s="8"/>
      <c r="E465" s="20" t="s">
        <v>521</v>
      </c>
      <c r="F465" s="77">
        <f>F466+F486</f>
        <v>9533.7</v>
      </c>
      <c r="G465" s="77">
        <f>G466+G486</f>
        <v>9217.67</v>
      </c>
    </row>
    <row r="466" spans="1:7" ht="12.75">
      <c r="A466" s="8" t="s">
        <v>19</v>
      </c>
      <c r="B466" s="8" t="s">
        <v>46</v>
      </c>
      <c r="C466" s="27" t="s">
        <v>205</v>
      </c>
      <c r="D466" s="8"/>
      <c r="E466" s="19" t="s">
        <v>383</v>
      </c>
      <c r="F466" s="77">
        <f>F467+F471+F474+F476+F479</f>
        <v>6823.1</v>
      </c>
      <c r="G466" s="77">
        <f>G467+G471+G474+G476+G479</f>
        <v>6507.07</v>
      </c>
    </row>
    <row r="467" spans="1:7" ht="22.5">
      <c r="A467" s="8" t="s">
        <v>19</v>
      </c>
      <c r="B467" s="8" t="s">
        <v>46</v>
      </c>
      <c r="C467" s="27" t="s">
        <v>206</v>
      </c>
      <c r="D467" s="8"/>
      <c r="E467" s="20" t="s">
        <v>510</v>
      </c>
      <c r="F467" s="77">
        <f>F468+F469+F470</f>
        <v>6051.700000000001</v>
      </c>
      <c r="G467" s="77">
        <f>G468+G469+G470</f>
        <v>5735.67</v>
      </c>
    </row>
    <row r="468" spans="1:7" ht="45">
      <c r="A468" s="8" t="s">
        <v>19</v>
      </c>
      <c r="B468" s="8" t="s">
        <v>46</v>
      </c>
      <c r="C468" s="27" t="s">
        <v>206</v>
      </c>
      <c r="D468" s="8" t="s">
        <v>94</v>
      </c>
      <c r="E468" s="20" t="s">
        <v>95</v>
      </c>
      <c r="F468" s="77">
        <f>4628.3-13.3+7-9.4-4.5</f>
        <v>4608.1</v>
      </c>
      <c r="G468" s="77">
        <v>4483.08</v>
      </c>
    </row>
    <row r="469" spans="1:7" ht="22.5">
      <c r="A469" s="8" t="s">
        <v>19</v>
      </c>
      <c r="B469" s="8" t="s">
        <v>46</v>
      </c>
      <c r="C469" s="27" t="s">
        <v>206</v>
      </c>
      <c r="D469" s="8" t="s">
        <v>96</v>
      </c>
      <c r="E469" s="20" t="s">
        <v>575</v>
      </c>
      <c r="F469" s="77">
        <f>1431.2-116.5+78.4+15.5</f>
        <v>1408.6000000000001</v>
      </c>
      <c r="G469" s="77">
        <v>1243.55</v>
      </c>
    </row>
    <row r="470" spans="1:7" ht="12" customHeight="1">
      <c r="A470" s="8" t="s">
        <v>19</v>
      </c>
      <c r="B470" s="8" t="s">
        <v>46</v>
      </c>
      <c r="C470" s="27" t="s">
        <v>206</v>
      </c>
      <c r="D470" s="8" t="s">
        <v>140</v>
      </c>
      <c r="E470" s="19" t="s">
        <v>141</v>
      </c>
      <c r="F470" s="77">
        <v>35</v>
      </c>
      <c r="G470" s="77">
        <v>9.04</v>
      </c>
    </row>
    <row r="471" spans="1:7" ht="22.5" hidden="1">
      <c r="A471" s="8" t="s">
        <v>19</v>
      </c>
      <c r="B471" s="8" t="s">
        <v>46</v>
      </c>
      <c r="C471" s="27" t="s">
        <v>207</v>
      </c>
      <c r="D471" s="8"/>
      <c r="E471" s="20" t="s">
        <v>328</v>
      </c>
      <c r="F471" s="77">
        <f>F472</f>
        <v>0</v>
      </c>
      <c r="G471" s="77">
        <f>G472</f>
        <v>0</v>
      </c>
    </row>
    <row r="472" spans="1:7" ht="22.5" hidden="1">
      <c r="A472" s="8" t="s">
        <v>19</v>
      </c>
      <c r="B472" s="8" t="s">
        <v>46</v>
      </c>
      <c r="C472" s="27" t="s">
        <v>208</v>
      </c>
      <c r="D472" s="8"/>
      <c r="E472" s="33" t="s">
        <v>279</v>
      </c>
      <c r="F472" s="77">
        <f>F473</f>
        <v>0</v>
      </c>
      <c r="G472" s="77">
        <f>G473</f>
        <v>0</v>
      </c>
    </row>
    <row r="473" spans="1:7" ht="22.5" hidden="1">
      <c r="A473" s="8" t="s">
        <v>19</v>
      </c>
      <c r="B473" s="8" t="s">
        <v>46</v>
      </c>
      <c r="C473" s="27" t="s">
        <v>208</v>
      </c>
      <c r="D473" s="8" t="s">
        <v>96</v>
      </c>
      <c r="E473" s="20" t="s">
        <v>575</v>
      </c>
      <c r="F473" s="77"/>
      <c r="G473" s="77"/>
    </row>
    <row r="474" spans="1:7" ht="33.75">
      <c r="A474" s="8" t="s">
        <v>19</v>
      </c>
      <c r="B474" s="8" t="s">
        <v>46</v>
      </c>
      <c r="C474" s="27" t="s">
        <v>573</v>
      </c>
      <c r="D474" s="8"/>
      <c r="E474" s="20" t="s">
        <v>27</v>
      </c>
      <c r="F474" s="77">
        <f>F475</f>
        <v>600</v>
      </c>
      <c r="G474" s="77">
        <f>G475</f>
        <v>600</v>
      </c>
    </row>
    <row r="475" spans="1:7" ht="45">
      <c r="A475" s="8" t="s">
        <v>19</v>
      </c>
      <c r="B475" s="8" t="s">
        <v>46</v>
      </c>
      <c r="C475" s="27" t="s">
        <v>573</v>
      </c>
      <c r="D475" s="8" t="s">
        <v>94</v>
      </c>
      <c r="E475" s="20" t="s">
        <v>95</v>
      </c>
      <c r="F475" s="77">
        <v>600</v>
      </c>
      <c r="G475" s="77">
        <v>600</v>
      </c>
    </row>
    <row r="476" spans="1:7" ht="33.75">
      <c r="A476" s="8" t="s">
        <v>19</v>
      </c>
      <c r="B476" s="8" t="s">
        <v>46</v>
      </c>
      <c r="C476" s="27" t="s">
        <v>627</v>
      </c>
      <c r="D476" s="8"/>
      <c r="E476" s="20" t="s">
        <v>437</v>
      </c>
      <c r="F476" s="77">
        <f>F477</f>
        <v>27.200000000000003</v>
      </c>
      <c r="G476" s="77">
        <f>G477</f>
        <v>27.2</v>
      </c>
    </row>
    <row r="477" spans="1:7" ht="33.75">
      <c r="A477" s="8" t="s">
        <v>19</v>
      </c>
      <c r="B477" s="8" t="s">
        <v>46</v>
      </c>
      <c r="C477" s="27" t="s">
        <v>628</v>
      </c>
      <c r="D477" s="8"/>
      <c r="E477" s="20" t="s">
        <v>623</v>
      </c>
      <c r="F477" s="77">
        <f>F478</f>
        <v>27.200000000000003</v>
      </c>
      <c r="G477" s="77">
        <f>G478</f>
        <v>27.2</v>
      </c>
    </row>
    <row r="478" spans="1:7" ht="45">
      <c r="A478" s="8" t="s">
        <v>19</v>
      </c>
      <c r="B478" s="8" t="s">
        <v>46</v>
      </c>
      <c r="C478" s="27" t="s">
        <v>628</v>
      </c>
      <c r="D478" s="8" t="s">
        <v>94</v>
      </c>
      <c r="E478" s="20" t="s">
        <v>95</v>
      </c>
      <c r="F478" s="77">
        <f>13.3+9.4+4.5</f>
        <v>27.200000000000003</v>
      </c>
      <c r="G478" s="77">
        <v>27.2</v>
      </c>
    </row>
    <row r="479" spans="1:7" ht="33.75">
      <c r="A479" s="8" t="s">
        <v>19</v>
      </c>
      <c r="B479" s="8" t="s">
        <v>46</v>
      </c>
      <c r="C479" s="27" t="s">
        <v>650</v>
      </c>
      <c r="D479" s="8"/>
      <c r="E479" s="19" t="s">
        <v>465</v>
      </c>
      <c r="F479" s="77">
        <f>F480+F482+F484</f>
        <v>144.2</v>
      </c>
      <c r="G479" s="77">
        <f>G480+G482+G484</f>
        <v>144.2</v>
      </c>
    </row>
    <row r="480" spans="1:7" ht="45">
      <c r="A480" s="8" t="s">
        <v>19</v>
      </c>
      <c r="B480" s="8" t="s">
        <v>46</v>
      </c>
      <c r="C480" s="27" t="s">
        <v>651</v>
      </c>
      <c r="D480" s="8"/>
      <c r="E480" s="19" t="s">
        <v>652</v>
      </c>
      <c r="F480" s="77">
        <f>F481</f>
        <v>43.19999999999999</v>
      </c>
      <c r="G480" s="77">
        <f>G481</f>
        <v>43.2</v>
      </c>
    </row>
    <row r="481" spans="1:8" ht="22.5">
      <c r="A481" s="8" t="s">
        <v>19</v>
      </c>
      <c r="B481" s="8" t="s">
        <v>46</v>
      </c>
      <c r="C481" s="27" t="s">
        <v>651</v>
      </c>
      <c r="D481" s="8" t="s">
        <v>96</v>
      </c>
      <c r="E481" s="20" t="s">
        <v>575</v>
      </c>
      <c r="F481" s="77">
        <f>100+21.6-78.4</f>
        <v>43.19999999999999</v>
      </c>
      <c r="G481" s="77">
        <v>43.2</v>
      </c>
      <c r="H481" s="92"/>
    </row>
    <row r="482" spans="1:7" ht="78.75">
      <c r="A482" s="8" t="s">
        <v>19</v>
      </c>
      <c r="B482" s="8" t="s">
        <v>46</v>
      </c>
      <c r="C482" s="27" t="s">
        <v>653</v>
      </c>
      <c r="D482" s="8"/>
      <c r="E482" s="19" t="s">
        <v>654</v>
      </c>
      <c r="F482" s="77">
        <f>F483</f>
        <v>0</v>
      </c>
      <c r="G482" s="77">
        <f>G483</f>
        <v>0</v>
      </c>
    </row>
    <row r="483" spans="1:8" ht="22.5">
      <c r="A483" s="8" t="s">
        <v>19</v>
      </c>
      <c r="B483" s="8" t="s">
        <v>46</v>
      </c>
      <c r="C483" s="27" t="s">
        <v>653</v>
      </c>
      <c r="D483" s="8" t="s">
        <v>96</v>
      </c>
      <c r="E483" s="20" t="s">
        <v>575</v>
      </c>
      <c r="F483" s="77">
        <f>15.5-15.5</f>
        <v>0</v>
      </c>
      <c r="G483" s="77">
        <v>0</v>
      </c>
      <c r="H483" s="92"/>
    </row>
    <row r="484" spans="1:7" ht="56.25">
      <c r="A484" s="8" t="s">
        <v>19</v>
      </c>
      <c r="B484" s="8" t="s">
        <v>46</v>
      </c>
      <c r="C484" s="27" t="s">
        <v>647</v>
      </c>
      <c r="D484" s="8"/>
      <c r="E484" s="19" t="s">
        <v>648</v>
      </c>
      <c r="F484" s="77">
        <f>F485</f>
        <v>101</v>
      </c>
      <c r="G484" s="77">
        <f>G485</f>
        <v>101</v>
      </c>
    </row>
    <row r="485" spans="1:7" ht="22.5">
      <c r="A485" s="8" t="s">
        <v>19</v>
      </c>
      <c r="B485" s="8" t="s">
        <v>46</v>
      </c>
      <c r="C485" s="27" t="s">
        <v>647</v>
      </c>
      <c r="D485" s="8" t="s">
        <v>96</v>
      </c>
      <c r="E485" s="20" t="s">
        <v>575</v>
      </c>
      <c r="F485" s="77">
        <f>1+100</f>
        <v>101</v>
      </c>
      <c r="G485" s="77">
        <v>101</v>
      </c>
    </row>
    <row r="486" spans="1:7" ht="22.5">
      <c r="A486" s="8" t="s">
        <v>19</v>
      </c>
      <c r="B486" s="8" t="s">
        <v>46</v>
      </c>
      <c r="C486" s="27" t="s">
        <v>629</v>
      </c>
      <c r="D486" s="8"/>
      <c r="E486" s="19" t="s">
        <v>392</v>
      </c>
      <c r="F486" s="77">
        <f>F487</f>
        <v>2710.6</v>
      </c>
      <c r="G486" s="77">
        <f>G487</f>
        <v>2710.6</v>
      </c>
    </row>
    <row r="487" spans="1:7" ht="22.5">
      <c r="A487" s="8" t="s">
        <v>19</v>
      </c>
      <c r="B487" s="8" t="s">
        <v>46</v>
      </c>
      <c r="C487" s="27" t="s">
        <v>630</v>
      </c>
      <c r="D487" s="8"/>
      <c r="E487" s="20" t="s">
        <v>626</v>
      </c>
      <c r="F487" s="77">
        <f>F488</f>
        <v>2710.6</v>
      </c>
      <c r="G487" s="77">
        <f>G488</f>
        <v>2710.6</v>
      </c>
    </row>
    <row r="488" spans="1:8" ht="45">
      <c r="A488" s="8" t="s">
        <v>19</v>
      </c>
      <c r="B488" s="8" t="s">
        <v>46</v>
      </c>
      <c r="C488" s="27" t="s">
        <v>630</v>
      </c>
      <c r="D488" s="8" t="s">
        <v>94</v>
      </c>
      <c r="E488" s="20" t="s">
        <v>95</v>
      </c>
      <c r="F488" s="77">
        <f>1323.6+937+450</f>
        <v>2710.6</v>
      </c>
      <c r="G488" s="77">
        <v>2710.6</v>
      </c>
      <c r="H488" s="92"/>
    </row>
    <row r="489" spans="1:7" ht="12.75">
      <c r="A489" s="8" t="s">
        <v>19</v>
      </c>
      <c r="B489" s="8" t="s">
        <v>46</v>
      </c>
      <c r="C489" s="27" t="s">
        <v>209</v>
      </c>
      <c r="D489" s="8"/>
      <c r="E489" s="30" t="s">
        <v>522</v>
      </c>
      <c r="F489" s="76">
        <f aca="true" t="shared" si="25" ref="F489:G491">F490</f>
        <v>359.1</v>
      </c>
      <c r="G489" s="76">
        <f t="shared" si="25"/>
        <v>353.35</v>
      </c>
    </row>
    <row r="490" spans="1:7" ht="12.75">
      <c r="A490" s="8" t="s">
        <v>19</v>
      </c>
      <c r="B490" s="8" t="s">
        <v>46</v>
      </c>
      <c r="C490" s="27" t="s">
        <v>210</v>
      </c>
      <c r="D490" s="8"/>
      <c r="E490" s="20" t="s">
        <v>522</v>
      </c>
      <c r="F490" s="77">
        <f>F491+F496</f>
        <v>359.1</v>
      </c>
      <c r="G490" s="77">
        <f>G491+G496</f>
        <v>353.35</v>
      </c>
    </row>
    <row r="491" spans="1:7" ht="12.75">
      <c r="A491" s="8" t="s">
        <v>19</v>
      </c>
      <c r="B491" s="8" t="s">
        <v>46</v>
      </c>
      <c r="C491" s="27" t="s">
        <v>211</v>
      </c>
      <c r="D491" s="8"/>
      <c r="E491" s="19" t="s">
        <v>383</v>
      </c>
      <c r="F491" s="77">
        <f>F492</f>
        <v>339.1</v>
      </c>
      <c r="G491" s="77">
        <f t="shared" si="25"/>
        <v>333.35</v>
      </c>
    </row>
    <row r="492" spans="1:7" ht="12.75">
      <c r="A492" s="8" t="s">
        <v>19</v>
      </c>
      <c r="B492" s="8" t="s">
        <v>46</v>
      </c>
      <c r="C492" s="27" t="s">
        <v>212</v>
      </c>
      <c r="D492" s="8"/>
      <c r="E492" s="20" t="s">
        <v>513</v>
      </c>
      <c r="F492" s="77">
        <f>F493+F494+F495</f>
        <v>339.1</v>
      </c>
      <c r="G492" s="77">
        <f>G493+G494+G495</f>
        <v>333.35</v>
      </c>
    </row>
    <row r="493" spans="1:7" ht="45">
      <c r="A493" s="8" t="s">
        <v>19</v>
      </c>
      <c r="B493" s="8" t="s">
        <v>46</v>
      </c>
      <c r="C493" s="27" t="s">
        <v>212</v>
      </c>
      <c r="D493" s="8" t="s">
        <v>94</v>
      </c>
      <c r="E493" s="20" t="s">
        <v>95</v>
      </c>
      <c r="F493" s="77">
        <v>172.9</v>
      </c>
      <c r="G493" s="77">
        <v>171.77</v>
      </c>
    </row>
    <row r="494" spans="1:7" ht="22.5">
      <c r="A494" s="8" t="s">
        <v>19</v>
      </c>
      <c r="B494" s="8" t="s">
        <v>46</v>
      </c>
      <c r="C494" s="27" t="s">
        <v>212</v>
      </c>
      <c r="D494" s="8" t="s">
        <v>96</v>
      </c>
      <c r="E494" s="20" t="s">
        <v>575</v>
      </c>
      <c r="F494" s="77">
        <f>108.8+25+16+15.3</f>
        <v>165.10000000000002</v>
      </c>
      <c r="G494" s="77">
        <v>161.36</v>
      </c>
    </row>
    <row r="495" spans="1:7" ht="12.75">
      <c r="A495" s="8" t="s">
        <v>19</v>
      </c>
      <c r="B495" s="8" t="s">
        <v>46</v>
      </c>
      <c r="C495" s="27" t="s">
        <v>212</v>
      </c>
      <c r="D495" s="8" t="s">
        <v>140</v>
      </c>
      <c r="E495" s="19" t="s">
        <v>141</v>
      </c>
      <c r="F495" s="77">
        <v>1.1</v>
      </c>
      <c r="G495" s="77">
        <v>0.22</v>
      </c>
    </row>
    <row r="496" spans="1:7" ht="22.5">
      <c r="A496" s="8" t="s">
        <v>19</v>
      </c>
      <c r="B496" s="8" t="s">
        <v>46</v>
      </c>
      <c r="C496" s="27" t="s">
        <v>706</v>
      </c>
      <c r="D496" s="8"/>
      <c r="E496" s="19" t="s">
        <v>392</v>
      </c>
      <c r="F496" s="77">
        <f>F497</f>
        <v>20</v>
      </c>
      <c r="G496" s="77">
        <f>G497</f>
        <v>20</v>
      </c>
    </row>
    <row r="497" spans="1:7" ht="22.5">
      <c r="A497" s="8" t="s">
        <v>19</v>
      </c>
      <c r="B497" s="8" t="s">
        <v>46</v>
      </c>
      <c r="C497" s="27" t="s">
        <v>707</v>
      </c>
      <c r="D497" s="8"/>
      <c r="E497" s="19" t="s">
        <v>705</v>
      </c>
      <c r="F497" s="77">
        <f>F498</f>
        <v>20</v>
      </c>
      <c r="G497" s="77">
        <f>G498</f>
        <v>20</v>
      </c>
    </row>
    <row r="498" spans="1:8" ht="22.5">
      <c r="A498" s="8" t="s">
        <v>19</v>
      </c>
      <c r="B498" s="8" t="s">
        <v>46</v>
      </c>
      <c r="C498" s="27" t="s">
        <v>707</v>
      </c>
      <c r="D498" s="8" t="s">
        <v>96</v>
      </c>
      <c r="E498" s="20" t="s">
        <v>575</v>
      </c>
      <c r="F498" s="77">
        <v>20</v>
      </c>
      <c r="G498" s="77">
        <v>20</v>
      </c>
      <c r="H498" s="92"/>
    </row>
    <row r="499" spans="1:7" ht="12.75">
      <c r="A499" s="11" t="s">
        <v>19</v>
      </c>
      <c r="B499" s="11" t="s">
        <v>11</v>
      </c>
      <c r="C499" s="25"/>
      <c r="D499" s="11"/>
      <c r="E499" s="18" t="s">
        <v>71</v>
      </c>
      <c r="F499" s="75">
        <f>F500</f>
        <v>7521.900000000001</v>
      </c>
      <c r="G499" s="75">
        <f>G500</f>
        <v>7176.87</v>
      </c>
    </row>
    <row r="500" spans="1:7" ht="22.5">
      <c r="A500" s="8" t="s">
        <v>19</v>
      </c>
      <c r="B500" s="8" t="s">
        <v>11</v>
      </c>
      <c r="C500" s="27" t="s">
        <v>252</v>
      </c>
      <c r="D500" s="8"/>
      <c r="E500" s="20" t="s">
        <v>37</v>
      </c>
      <c r="F500" s="76">
        <f>F501</f>
        <v>7521.900000000001</v>
      </c>
      <c r="G500" s="76">
        <f>G501</f>
        <v>7176.87</v>
      </c>
    </row>
    <row r="501" spans="1:7" ht="12.75">
      <c r="A501" s="8" t="s">
        <v>19</v>
      </c>
      <c r="B501" s="8" t="s">
        <v>11</v>
      </c>
      <c r="C501" s="27" t="s">
        <v>213</v>
      </c>
      <c r="D501" s="8"/>
      <c r="E501" s="30" t="s">
        <v>170</v>
      </c>
      <c r="F501" s="76">
        <f>F502</f>
        <v>7521.900000000001</v>
      </c>
      <c r="G501" s="76">
        <f>G502</f>
        <v>7176.87</v>
      </c>
    </row>
    <row r="502" spans="1:7" s="4" customFormat="1" ht="33.75">
      <c r="A502" s="8" t="s">
        <v>19</v>
      </c>
      <c r="B502" s="8" t="s">
        <v>11</v>
      </c>
      <c r="C502" s="27" t="s">
        <v>214</v>
      </c>
      <c r="D502" s="8"/>
      <c r="E502" s="20" t="s">
        <v>515</v>
      </c>
      <c r="F502" s="76">
        <f>F503+F521</f>
        <v>7521.900000000001</v>
      </c>
      <c r="G502" s="76">
        <f>G503+G521</f>
        <v>7176.87</v>
      </c>
    </row>
    <row r="503" spans="1:7" s="4" customFormat="1" ht="12.75">
      <c r="A503" s="8" t="s">
        <v>19</v>
      </c>
      <c r="B503" s="8" t="s">
        <v>11</v>
      </c>
      <c r="C503" s="27" t="s">
        <v>215</v>
      </c>
      <c r="D503" s="8"/>
      <c r="E503" s="19" t="s">
        <v>383</v>
      </c>
      <c r="F503" s="76">
        <f>F504+F507+F514+F518</f>
        <v>7260.400000000001</v>
      </c>
      <c r="G503" s="76">
        <f>G504+G507+G514+G518</f>
        <v>6915.37</v>
      </c>
    </row>
    <row r="504" spans="1:7" s="4" customFormat="1" ht="22.5">
      <c r="A504" s="8" t="s">
        <v>19</v>
      </c>
      <c r="B504" s="8" t="s">
        <v>11</v>
      </c>
      <c r="C504" s="27" t="s">
        <v>216</v>
      </c>
      <c r="D504" s="8"/>
      <c r="E504" s="19" t="s">
        <v>217</v>
      </c>
      <c r="F504" s="76">
        <f>F505</f>
        <v>882.8000000000001</v>
      </c>
      <c r="G504" s="76">
        <f>G505</f>
        <v>882.57</v>
      </c>
    </row>
    <row r="505" spans="1:7" s="4" customFormat="1" ht="45">
      <c r="A505" s="8" t="s">
        <v>19</v>
      </c>
      <c r="B505" s="8" t="s">
        <v>11</v>
      </c>
      <c r="C505" s="27" t="s">
        <v>216</v>
      </c>
      <c r="D505" s="8" t="s">
        <v>94</v>
      </c>
      <c r="E505" s="20" t="s">
        <v>95</v>
      </c>
      <c r="F505" s="76">
        <f>877.7+5.1</f>
        <v>882.8000000000001</v>
      </c>
      <c r="G505" s="76">
        <v>882.57</v>
      </c>
    </row>
    <row r="506" spans="1:7" s="4" customFormat="1" ht="12.75" hidden="1">
      <c r="A506" s="8" t="s">
        <v>19</v>
      </c>
      <c r="B506" s="8" t="s">
        <v>11</v>
      </c>
      <c r="C506" s="27" t="s">
        <v>218</v>
      </c>
      <c r="D506" s="8" t="s">
        <v>140</v>
      </c>
      <c r="E506" s="19" t="s">
        <v>141</v>
      </c>
      <c r="F506" s="76"/>
      <c r="G506" s="76"/>
    </row>
    <row r="507" spans="1:7" s="4" customFormat="1" ht="33.75">
      <c r="A507" s="8" t="s">
        <v>19</v>
      </c>
      <c r="B507" s="8" t="s">
        <v>11</v>
      </c>
      <c r="C507" s="27" t="s">
        <v>219</v>
      </c>
      <c r="D507" s="8"/>
      <c r="E507" s="20" t="s">
        <v>516</v>
      </c>
      <c r="F507" s="77">
        <f>F508+F509+F510</f>
        <v>1603</v>
      </c>
      <c r="G507" s="77">
        <f>G508+G509+G510</f>
        <v>1573.1299999999999</v>
      </c>
    </row>
    <row r="508" spans="1:7" s="4" customFormat="1" ht="45">
      <c r="A508" s="8" t="s">
        <v>19</v>
      </c>
      <c r="B508" s="8" t="s">
        <v>11</v>
      </c>
      <c r="C508" s="27" t="s">
        <v>219</v>
      </c>
      <c r="D508" s="8" t="s">
        <v>94</v>
      </c>
      <c r="E508" s="20" t="s">
        <v>95</v>
      </c>
      <c r="F508" s="77">
        <f>1389+43.3</f>
        <v>1432.3</v>
      </c>
      <c r="G508" s="77">
        <v>1426.75</v>
      </c>
    </row>
    <row r="509" spans="1:7" ht="22.5">
      <c r="A509" s="8" t="s">
        <v>19</v>
      </c>
      <c r="B509" s="8" t="s">
        <v>11</v>
      </c>
      <c r="C509" s="27" t="s">
        <v>219</v>
      </c>
      <c r="D509" s="8" t="s">
        <v>96</v>
      </c>
      <c r="E509" s="20" t="s">
        <v>575</v>
      </c>
      <c r="F509" s="76">
        <f>204-43.3</f>
        <v>160.7</v>
      </c>
      <c r="G509" s="76">
        <v>145.54</v>
      </c>
    </row>
    <row r="510" spans="1:7" ht="12" customHeight="1">
      <c r="A510" s="8" t="s">
        <v>19</v>
      </c>
      <c r="B510" s="8" t="s">
        <v>11</v>
      </c>
      <c r="C510" s="27" t="s">
        <v>219</v>
      </c>
      <c r="D510" s="8" t="s">
        <v>140</v>
      </c>
      <c r="E510" s="19" t="s">
        <v>141</v>
      </c>
      <c r="F510" s="77">
        <v>10</v>
      </c>
      <c r="G510" s="77">
        <v>0.84</v>
      </c>
    </row>
    <row r="511" spans="1:7" ht="45" hidden="1">
      <c r="A511" s="8" t="s">
        <v>19</v>
      </c>
      <c r="B511" s="8" t="s">
        <v>11</v>
      </c>
      <c r="C511" s="27" t="s">
        <v>220</v>
      </c>
      <c r="D511" s="8"/>
      <c r="E511" s="20" t="s">
        <v>270</v>
      </c>
      <c r="F511" s="77">
        <f>F512</f>
        <v>0</v>
      </c>
      <c r="G511" s="77">
        <f>G512</f>
        <v>0</v>
      </c>
    </row>
    <row r="512" spans="1:7" ht="22.5" hidden="1">
      <c r="A512" s="8" t="s">
        <v>19</v>
      </c>
      <c r="B512" s="8" t="s">
        <v>11</v>
      </c>
      <c r="C512" s="27" t="s">
        <v>221</v>
      </c>
      <c r="D512" s="8"/>
      <c r="E512" s="33" t="s">
        <v>279</v>
      </c>
      <c r="F512" s="77">
        <f>F513</f>
        <v>0</v>
      </c>
      <c r="G512" s="77">
        <f>G513</f>
        <v>0</v>
      </c>
    </row>
    <row r="513" spans="1:7" ht="22.5" hidden="1">
      <c r="A513" s="8" t="s">
        <v>19</v>
      </c>
      <c r="B513" s="8" t="s">
        <v>11</v>
      </c>
      <c r="C513" s="27" t="s">
        <v>221</v>
      </c>
      <c r="D513" s="8" t="s">
        <v>96</v>
      </c>
      <c r="E513" s="20" t="s">
        <v>575</v>
      </c>
      <c r="F513" s="77"/>
      <c r="G513" s="77"/>
    </row>
    <row r="514" spans="1:7" ht="33.75">
      <c r="A514" s="8" t="s">
        <v>19</v>
      </c>
      <c r="B514" s="8" t="s">
        <v>11</v>
      </c>
      <c r="C514" s="27" t="s">
        <v>222</v>
      </c>
      <c r="D514" s="8"/>
      <c r="E514" s="20" t="s">
        <v>269</v>
      </c>
      <c r="F514" s="77">
        <f>F515+F516+F517</f>
        <v>4748.6</v>
      </c>
      <c r="G514" s="77">
        <f>G515+G516+G517</f>
        <v>4433.67</v>
      </c>
    </row>
    <row r="515" spans="1:7" ht="45">
      <c r="A515" s="8" t="s">
        <v>19</v>
      </c>
      <c r="B515" s="8" t="s">
        <v>11</v>
      </c>
      <c r="C515" s="27" t="s">
        <v>222</v>
      </c>
      <c r="D515" s="8" t="s">
        <v>94</v>
      </c>
      <c r="E515" s="20" t="s">
        <v>95</v>
      </c>
      <c r="F515" s="77">
        <f>4100-773.3+150-26-5.1</f>
        <v>3445.6</v>
      </c>
      <c r="G515" s="77">
        <v>3147.94</v>
      </c>
    </row>
    <row r="516" spans="1:8" ht="22.5">
      <c r="A516" s="8" t="s">
        <v>19</v>
      </c>
      <c r="B516" s="8" t="s">
        <v>11</v>
      </c>
      <c r="C516" s="27" t="s">
        <v>222</v>
      </c>
      <c r="D516" s="8" t="s">
        <v>96</v>
      </c>
      <c r="E516" s="20" t="s">
        <v>575</v>
      </c>
      <c r="F516" s="77">
        <f>350+773.3+90.5+19+20+48.2</f>
        <v>1301</v>
      </c>
      <c r="G516" s="77">
        <v>1285.73</v>
      </c>
      <c r="H516" s="92"/>
    </row>
    <row r="517" spans="1:7" ht="12.75">
      <c r="A517" s="8" t="s">
        <v>19</v>
      </c>
      <c r="B517" s="8" t="s">
        <v>11</v>
      </c>
      <c r="C517" s="27" t="s">
        <v>222</v>
      </c>
      <c r="D517" s="8" t="s">
        <v>140</v>
      </c>
      <c r="E517" s="19" t="s">
        <v>141</v>
      </c>
      <c r="F517" s="77">
        <v>2</v>
      </c>
      <c r="G517" s="77">
        <v>0</v>
      </c>
    </row>
    <row r="518" spans="1:7" ht="33.75">
      <c r="A518" s="8" t="s">
        <v>19</v>
      </c>
      <c r="B518" s="8" t="s">
        <v>11</v>
      </c>
      <c r="C518" s="27" t="s">
        <v>732</v>
      </c>
      <c r="D518" s="8"/>
      <c r="E518" s="20" t="s">
        <v>437</v>
      </c>
      <c r="F518" s="77">
        <f>F519</f>
        <v>26</v>
      </c>
      <c r="G518" s="77">
        <f>G519</f>
        <v>26</v>
      </c>
    </row>
    <row r="519" spans="1:7" ht="33.75">
      <c r="A519" s="8" t="s">
        <v>19</v>
      </c>
      <c r="B519" s="8" t="s">
        <v>11</v>
      </c>
      <c r="C519" s="27" t="s">
        <v>733</v>
      </c>
      <c r="D519" s="8"/>
      <c r="E519" s="22" t="s">
        <v>678</v>
      </c>
      <c r="F519" s="77">
        <f>F520</f>
        <v>26</v>
      </c>
      <c r="G519" s="77">
        <f>G520</f>
        <v>26</v>
      </c>
    </row>
    <row r="520" spans="1:7" ht="45">
      <c r="A520" s="8" t="s">
        <v>19</v>
      </c>
      <c r="B520" s="8" t="s">
        <v>11</v>
      </c>
      <c r="C520" s="27" t="s">
        <v>733</v>
      </c>
      <c r="D520" s="8" t="s">
        <v>94</v>
      </c>
      <c r="E520" s="20" t="s">
        <v>95</v>
      </c>
      <c r="F520" s="77">
        <v>26</v>
      </c>
      <c r="G520" s="77">
        <v>26</v>
      </c>
    </row>
    <row r="521" spans="1:7" ht="22.5">
      <c r="A521" s="8" t="s">
        <v>19</v>
      </c>
      <c r="B521" s="8" t="s">
        <v>11</v>
      </c>
      <c r="C521" s="27" t="s">
        <v>728</v>
      </c>
      <c r="D521" s="8"/>
      <c r="E521" s="19" t="s">
        <v>392</v>
      </c>
      <c r="F521" s="77">
        <f>F522</f>
        <v>261.5</v>
      </c>
      <c r="G521" s="77">
        <f>G522</f>
        <v>261.5</v>
      </c>
    </row>
    <row r="522" spans="1:7" ht="22.5">
      <c r="A522" s="8" t="s">
        <v>19</v>
      </c>
      <c r="B522" s="8" t="s">
        <v>11</v>
      </c>
      <c r="C522" s="27" t="s">
        <v>729</v>
      </c>
      <c r="D522" s="8"/>
      <c r="E522" s="22" t="s">
        <v>670</v>
      </c>
      <c r="F522" s="77">
        <f>F523</f>
        <v>261.5</v>
      </c>
      <c r="G522" s="77">
        <f>G523</f>
        <v>261.5</v>
      </c>
    </row>
    <row r="523" spans="1:7" ht="45">
      <c r="A523" s="8" t="s">
        <v>19</v>
      </c>
      <c r="B523" s="8" t="s">
        <v>11</v>
      </c>
      <c r="C523" s="27" t="s">
        <v>729</v>
      </c>
      <c r="D523" s="8" t="s">
        <v>94</v>
      </c>
      <c r="E523" s="20" t="s">
        <v>95</v>
      </c>
      <c r="F523" s="77">
        <v>261.5</v>
      </c>
      <c r="G523" s="77">
        <v>261.5</v>
      </c>
    </row>
    <row r="524" spans="1:7" s="4" customFormat="1" ht="12.75">
      <c r="A524" s="11" t="s">
        <v>19</v>
      </c>
      <c r="B524" s="11" t="s">
        <v>12</v>
      </c>
      <c r="C524" s="70"/>
      <c r="D524" s="11"/>
      <c r="E524" s="18" t="s">
        <v>13</v>
      </c>
      <c r="F524" s="80">
        <f>F525</f>
        <v>250</v>
      </c>
      <c r="G524" s="80">
        <f>G525</f>
        <v>247.4</v>
      </c>
    </row>
    <row r="525" spans="1:7" s="4" customFormat="1" ht="12.75">
      <c r="A525" s="11" t="s">
        <v>19</v>
      </c>
      <c r="B525" s="11" t="s">
        <v>16</v>
      </c>
      <c r="C525" s="25"/>
      <c r="D525" s="11"/>
      <c r="E525" s="18" t="s">
        <v>17</v>
      </c>
      <c r="F525" s="80">
        <f>F526</f>
        <v>250</v>
      </c>
      <c r="G525" s="80">
        <f>G526</f>
        <v>247.4</v>
      </c>
    </row>
    <row r="526" spans="1:7" ht="22.5">
      <c r="A526" s="8" t="s">
        <v>19</v>
      </c>
      <c r="B526" s="8" t="s">
        <v>16</v>
      </c>
      <c r="C526" s="27" t="s">
        <v>483</v>
      </c>
      <c r="D526" s="8"/>
      <c r="E526" s="20" t="s">
        <v>34</v>
      </c>
      <c r="F526" s="77">
        <f>F527</f>
        <v>250</v>
      </c>
      <c r="G526" s="77">
        <f>G527</f>
        <v>247.4</v>
      </c>
    </row>
    <row r="527" spans="1:7" ht="22.5">
      <c r="A527" s="8" t="s">
        <v>19</v>
      </c>
      <c r="B527" s="8" t="s">
        <v>16</v>
      </c>
      <c r="C527" s="27" t="s">
        <v>471</v>
      </c>
      <c r="D527" s="8"/>
      <c r="E527" s="29" t="s">
        <v>538</v>
      </c>
      <c r="F527" s="77">
        <f>F528+F532</f>
        <v>250</v>
      </c>
      <c r="G527" s="77">
        <f>G528+G532</f>
        <v>247.4</v>
      </c>
    </row>
    <row r="528" spans="1:7" ht="33.75">
      <c r="A528" s="8" t="s">
        <v>19</v>
      </c>
      <c r="B528" s="8" t="s">
        <v>16</v>
      </c>
      <c r="C528" s="27" t="s">
        <v>472</v>
      </c>
      <c r="D528" s="8"/>
      <c r="E528" s="20" t="s">
        <v>332</v>
      </c>
      <c r="F528" s="77">
        <f>F529</f>
        <v>150</v>
      </c>
      <c r="G528" s="77">
        <f>G529</f>
        <v>150</v>
      </c>
    </row>
    <row r="529" spans="1:7" ht="12.75">
      <c r="A529" s="8" t="s">
        <v>19</v>
      </c>
      <c r="B529" s="8" t="s">
        <v>16</v>
      </c>
      <c r="C529" s="27" t="s">
        <v>473</v>
      </c>
      <c r="D529" s="8"/>
      <c r="E529" s="19" t="s">
        <v>383</v>
      </c>
      <c r="F529" s="77">
        <f>F530</f>
        <v>150</v>
      </c>
      <c r="G529" s="77">
        <f>G530</f>
        <v>150</v>
      </c>
    </row>
    <row r="530" spans="1:7" ht="22.5">
      <c r="A530" s="8" t="s">
        <v>19</v>
      </c>
      <c r="B530" s="8" t="s">
        <v>16</v>
      </c>
      <c r="C530" s="27" t="s">
        <v>474</v>
      </c>
      <c r="D530" s="8"/>
      <c r="E530" s="20" t="s">
        <v>333</v>
      </c>
      <c r="F530" s="77">
        <f>F531</f>
        <v>150</v>
      </c>
      <c r="G530" s="77">
        <f>G531</f>
        <v>150</v>
      </c>
    </row>
    <row r="531" spans="1:7" ht="22.5">
      <c r="A531" s="8" t="s">
        <v>19</v>
      </c>
      <c r="B531" s="8" t="s">
        <v>16</v>
      </c>
      <c r="C531" s="27" t="s">
        <v>474</v>
      </c>
      <c r="D531" s="8" t="s">
        <v>96</v>
      </c>
      <c r="E531" s="20" t="s">
        <v>575</v>
      </c>
      <c r="F531" s="77">
        <v>150</v>
      </c>
      <c r="G531" s="77">
        <v>150</v>
      </c>
    </row>
    <row r="532" spans="1:7" ht="33.75">
      <c r="A532" s="8" t="s">
        <v>19</v>
      </c>
      <c r="B532" s="8" t="s">
        <v>16</v>
      </c>
      <c r="C532" s="27" t="s">
        <v>475</v>
      </c>
      <c r="D532" s="8"/>
      <c r="E532" s="20" t="s">
        <v>335</v>
      </c>
      <c r="F532" s="77">
        <f>F533</f>
        <v>100</v>
      </c>
      <c r="G532" s="77">
        <f>G533</f>
        <v>97.4</v>
      </c>
    </row>
    <row r="533" spans="1:7" ht="12.75">
      <c r="A533" s="8" t="s">
        <v>19</v>
      </c>
      <c r="B533" s="8" t="s">
        <v>16</v>
      </c>
      <c r="C533" s="27" t="s">
        <v>477</v>
      </c>
      <c r="D533" s="8"/>
      <c r="E533" s="19" t="s">
        <v>383</v>
      </c>
      <c r="F533" s="77">
        <f>F534</f>
        <v>100</v>
      </c>
      <c r="G533" s="77">
        <f>G534</f>
        <v>97.4</v>
      </c>
    </row>
    <row r="534" spans="1:7" ht="33.75">
      <c r="A534" s="8" t="s">
        <v>19</v>
      </c>
      <c r="B534" s="8" t="s">
        <v>16</v>
      </c>
      <c r="C534" s="27" t="s">
        <v>476</v>
      </c>
      <c r="D534" s="8"/>
      <c r="E534" s="20" t="s">
        <v>334</v>
      </c>
      <c r="F534" s="77">
        <f>F535</f>
        <v>100</v>
      </c>
      <c r="G534" s="77">
        <f>G535</f>
        <v>97.4</v>
      </c>
    </row>
    <row r="535" spans="1:7" ht="22.5">
      <c r="A535" s="8" t="s">
        <v>19</v>
      </c>
      <c r="B535" s="8" t="s">
        <v>16</v>
      </c>
      <c r="C535" s="27" t="s">
        <v>476</v>
      </c>
      <c r="D535" s="8" t="s">
        <v>96</v>
      </c>
      <c r="E535" s="20" t="s">
        <v>575</v>
      </c>
      <c r="F535" s="77">
        <v>100</v>
      </c>
      <c r="G535" s="77">
        <v>97.4</v>
      </c>
    </row>
    <row r="536" spans="1:7" ht="12.75">
      <c r="A536" s="8" t="s">
        <v>19</v>
      </c>
      <c r="B536" s="11" t="s">
        <v>70</v>
      </c>
      <c r="C536" s="25"/>
      <c r="D536" s="11"/>
      <c r="E536" s="18" t="s">
        <v>63</v>
      </c>
      <c r="F536" s="80">
        <f>F537+F558</f>
        <v>4208.6</v>
      </c>
      <c r="G536" s="80">
        <f>G537+G558</f>
        <v>4083.75</v>
      </c>
    </row>
    <row r="537" spans="1:7" ht="12.75">
      <c r="A537" s="8" t="s">
        <v>19</v>
      </c>
      <c r="B537" s="11" t="s">
        <v>82</v>
      </c>
      <c r="C537" s="25"/>
      <c r="D537" s="11"/>
      <c r="E537" s="21" t="s">
        <v>83</v>
      </c>
      <c r="F537" s="80">
        <f>F538</f>
        <v>3568.6</v>
      </c>
      <c r="G537" s="80">
        <f>G538</f>
        <v>3443.75</v>
      </c>
    </row>
    <row r="538" spans="1:7" ht="22.5">
      <c r="A538" s="8" t="s">
        <v>19</v>
      </c>
      <c r="B538" s="8" t="s">
        <v>82</v>
      </c>
      <c r="C538" s="27" t="s">
        <v>223</v>
      </c>
      <c r="D538" s="8"/>
      <c r="E538" s="19" t="s">
        <v>35</v>
      </c>
      <c r="F538" s="77">
        <f>F545+F539</f>
        <v>3568.6</v>
      </c>
      <c r="G538" s="77">
        <f>G545+G539</f>
        <v>3443.75</v>
      </c>
    </row>
    <row r="539" spans="1:7" ht="12.75" hidden="1">
      <c r="A539" s="8" t="s">
        <v>19</v>
      </c>
      <c r="B539" s="8" t="s">
        <v>82</v>
      </c>
      <c r="C539" s="28" t="s">
        <v>228</v>
      </c>
      <c r="D539" s="12"/>
      <c r="E539" s="29" t="s">
        <v>497</v>
      </c>
      <c r="F539" s="77">
        <f>F540</f>
        <v>0</v>
      </c>
      <c r="G539" s="77">
        <f>G540</f>
        <v>0</v>
      </c>
    </row>
    <row r="540" spans="1:7" ht="33.75" hidden="1">
      <c r="A540" s="8" t="s">
        <v>19</v>
      </c>
      <c r="B540" s="8" t="s">
        <v>82</v>
      </c>
      <c r="C540" s="28" t="s">
        <v>229</v>
      </c>
      <c r="D540" s="12"/>
      <c r="E540" s="19" t="s">
        <v>499</v>
      </c>
      <c r="F540" s="77">
        <f>F541</f>
        <v>0</v>
      </c>
      <c r="G540" s="77">
        <f>G541</f>
        <v>0</v>
      </c>
    </row>
    <row r="541" spans="1:7" ht="12.75" hidden="1">
      <c r="A541" s="8" t="s">
        <v>19</v>
      </c>
      <c r="B541" s="8" t="s">
        <v>82</v>
      </c>
      <c r="C541" s="28" t="s">
        <v>230</v>
      </c>
      <c r="D541" s="12"/>
      <c r="E541" s="19" t="s">
        <v>383</v>
      </c>
      <c r="F541" s="77">
        <f>F542</f>
        <v>0</v>
      </c>
      <c r="G541" s="77">
        <f>G542</f>
        <v>0</v>
      </c>
    </row>
    <row r="542" spans="1:7" ht="33.75" hidden="1">
      <c r="A542" s="8" t="s">
        <v>19</v>
      </c>
      <c r="B542" s="8" t="s">
        <v>82</v>
      </c>
      <c r="C542" s="28" t="s">
        <v>231</v>
      </c>
      <c r="D542" s="12"/>
      <c r="E542" s="19" t="s">
        <v>499</v>
      </c>
      <c r="F542" s="77">
        <f>F543</f>
        <v>0</v>
      </c>
      <c r="G542" s="77">
        <f>G543</f>
        <v>0</v>
      </c>
    </row>
    <row r="543" spans="1:7" ht="12.75" hidden="1">
      <c r="A543" s="8" t="s">
        <v>19</v>
      </c>
      <c r="B543" s="8" t="s">
        <v>82</v>
      </c>
      <c r="C543" s="28" t="s">
        <v>232</v>
      </c>
      <c r="D543" s="12"/>
      <c r="E543" s="19" t="s">
        <v>171</v>
      </c>
      <c r="F543" s="77">
        <f>F544</f>
        <v>0</v>
      </c>
      <c r="G543" s="77">
        <f>G544</f>
        <v>0</v>
      </c>
    </row>
    <row r="544" spans="1:7" ht="22.5" hidden="1">
      <c r="A544" s="8" t="s">
        <v>19</v>
      </c>
      <c r="B544" s="8" t="s">
        <v>82</v>
      </c>
      <c r="C544" s="28" t="s">
        <v>232</v>
      </c>
      <c r="D544" s="8" t="s">
        <v>96</v>
      </c>
      <c r="E544" s="20" t="s">
        <v>97</v>
      </c>
      <c r="F544" s="77">
        <v>0</v>
      </c>
      <c r="G544" s="77">
        <v>0</v>
      </c>
    </row>
    <row r="545" spans="1:7" ht="22.5">
      <c r="A545" s="8" t="s">
        <v>19</v>
      </c>
      <c r="B545" s="8" t="s">
        <v>82</v>
      </c>
      <c r="C545" s="27" t="s">
        <v>224</v>
      </c>
      <c r="D545" s="8"/>
      <c r="E545" s="19" t="s">
        <v>371</v>
      </c>
      <c r="F545" s="77">
        <f>F546</f>
        <v>3568.6</v>
      </c>
      <c r="G545" s="77">
        <f>G546</f>
        <v>3443.75</v>
      </c>
    </row>
    <row r="546" spans="1:7" ht="12.75">
      <c r="A546" s="8" t="s">
        <v>19</v>
      </c>
      <c r="B546" s="8" t="s">
        <v>82</v>
      </c>
      <c r="C546" s="27" t="s">
        <v>225</v>
      </c>
      <c r="D546" s="8"/>
      <c r="E546" s="19" t="s">
        <v>494</v>
      </c>
      <c r="F546" s="77">
        <f>F547+F553</f>
        <v>3568.6</v>
      </c>
      <c r="G546" s="77">
        <f>G547+G553</f>
        <v>3443.75</v>
      </c>
    </row>
    <row r="547" spans="1:7" ht="12.75">
      <c r="A547" s="8" t="s">
        <v>19</v>
      </c>
      <c r="B547" s="8" t="s">
        <v>82</v>
      </c>
      <c r="C547" s="27" t="s">
        <v>226</v>
      </c>
      <c r="D547" s="8"/>
      <c r="E547" s="19" t="s">
        <v>383</v>
      </c>
      <c r="F547" s="77">
        <f>F548+F550</f>
        <v>3160.1</v>
      </c>
      <c r="G547" s="77">
        <f>G548+G550</f>
        <v>3035.25</v>
      </c>
    </row>
    <row r="548" spans="1:7" ht="22.5">
      <c r="A548" s="8" t="s">
        <v>19</v>
      </c>
      <c r="B548" s="8" t="s">
        <v>82</v>
      </c>
      <c r="C548" s="27" t="s">
        <v>227</v>
      </c>
      <c r="D548" s="8"/>
      <c r="E548" s="19" t="s">
        <v>495</v>
      </c>
      <c r="F548" s="77">
        <f>F549</f>
        <v>3123.1</v>
      </c>
      <c r="G548" s="77">
        <f>G549</f>
        <v>2998.25</v>
      </c>
    </row>
    <row r="549" spans="1:8" ht="22.5">
      <c r="A549" s="8" t="s">
        <v>19</v>
      </c>
      <c r="B549" s="8" t="s">
        <v>82</v>
      </c>
      <c r="C549" s="27" t="s">
        <v>227</v>
      </c>
      <c r="D549" s="8" t="s">
        <v>142</v>
      </c>
      <c r="E549" s="20" t="s">
        <v>490</v>
      </c>
      <c r="F549" s="77">
        <f>3204.1-66-15</f>
        <v>3123.1</v>
      </c>
      <c r="G549" s="77">
        <v>2998.25</v>
      </c>
      <c r="H549" s="92"/>
    </row>
    <row r="550" spans="1:7" ht="33.75">
      <c r="A550" s="8" t="s">
        <v>19</v>
      </c>
      <c r="B550" s="8" t="s">
        <v>82</v>
      </c>
      <c r="C550" s="27" t="s">
        <v>679</v>
      </c>
      <c r="D550" s="8"/>
      <c r="E550" s="20" t="s">
        <v>437</v>
      </c>
      <c r="F550" s="77">
        <f>F551</f>
        <v>37</v>
      </c>
      <c r="G550" s="77">
        <f>G551</f>
        <v>37</v>
      </c>
    </row>
    <row r="551" spans="1:7" ht="33.75">
      <c r="A551" s="8" t="s">
        <v>19</v>
      </c>
      <c r="B551" s="8" t="s">
        <v>82</v>
      </c>
      <c r="C551" s="27" t="s">
        <v>680</v>
      </c>
      <c r="D551" s="8"/>
      <c r="E551" s="22" t="s">
        <v>678</v>
      </c>
      <c r="F551" s="77">
        <f>F552</f>
        <v>37</v>
      </c>
      <c r="G551" s="77">
        <f>G552</f>
        <v>37</v>
      </c>
    </row>
    <row r="552" spans="1:7" ht="22.5">
      <c r="A552" s="8" t="s">
        <v>19</v>
      </c>
      <c r="B552" s="8" t="s">
        <v>82</v>
      </c>
      <c r="C552" s="27" t="s">
        <v>680</v>
      </c>
      <c r="D552" s="8" t="s">
        <v>142</v>
      </c>
      <c r="E552" s="20" t="s">
        <v>490</v>
      </c>
      <c r="F552" s="77">
        <f>22+15</f>
        <v>37</v>
      </c>
      <c r="G552" s="77">
        <v>37</v>
      </c>
    </row>
    <row r="553" spans="1:7" ht="22.5">
      <c r="A553" s="8" t="s">
        <v>19</v>
      </c>
      <c r="B553" s="8" t="s">
        <v>82</v>
      </c>
      <c r="C553" s="27" t="s">
        <v>672</v>
      </c>
      <c r="D553" s="8"/>
      <c r="E553" s="19" t="s">
        <v>392</v>
      </c>
      <c r="F553" s="77">
        <f>F554+F556</f>
        <v>408.5</v>
      </c>
      <c r="G553" s="77">
        <f>G554+G556</f>
        <v>408.5</v>
      </c>
    </row>
    <row r="554" spans="1:7" ht="22.5">
      <c r="A554" s="8" t="s">
        <v>19</v>
      </c>
      <c r="B554" s="8" t="s">
        <v>82</v>
      </c>
      <c r="C554" s="27" t="s">
        <v>673</v>
      </c>
      <c r="D554" s="8"/>
      <c r="E554" s="22" t="s">
        <v>670</v>
      </c>
      <c r="F554" s="77">
        <f>F555</f>
        <v>373.5</v>
      </c>
      <c r="G554" s="77">
        <f>G555</f>
        <v>373.5</v>
      </c>
    </row>
    <row r="555" spans="1:7" ht="22.5">
      <c r="A555" s="8" t="s">
        <v>19</v>
      </c>
      <c r="B555" s="8" t="s">
        <v>82</v>
      </c>
      <c r="C555" s="27" t="s">
        <v>673</v>
      </c>
      <c r="D555" s="8" t="s">
        <v>142</v>
      </c>
      <c r="E555" s="20" t="s">
        <v>490</v>
      </c>
      <c r="F555" s="77">
        <f>225.3+148.2</f>
        <v>373.5</v>
      </c>
      <c r="G555" s="77">
        <v>373.5</v>
      </c>
    </row>
    <row r="556" spans="1:7" ht="22.5">
      <c r="A556" s="8" t="s">
        <v>19</v>
      </c>
      <c r="B556" s="8" t="s">
        <v>82</v>
      </c>
      <c r="C556" s="27" t="s">
        <v>708</v>
      </c>
      <c r="D556" s="8"/>
      <c r="E556" s="19" t="s">
        <v>705</v>
      </c>
      <c r="F556" s="77">
        <f>F557</f>
        <v>35</v>
      </c>
      <c r="G556" s="77">
        <f>G557</f>
        <v>35</v>
      </c>
    </row>
    <row r="557" spans="1:7" ht="22.5">
      <c r="A557" s="8" t="s">
        <v>19</v>
      </c>
      <c r="B557" s="8" t="s">
        <v>82</v>
      </c>
      <c r="C557" s="27" t="s">
        <v>708</v>
      </c>
      <c r="D557" s="8" t="s">
        <v>142</v>
      </c>
      <c r="E557" s="20" t="s">
        <v>490</v>
      </c>
      <c r="F557" s="77">
        <v>35</v>
      </c>
      <c r="G557" s="77">
        <v>35</v>
      </c>
    </row>
    <row r="558" spans="1:7" s="4" customFormat="1" ht="12.75">
      <c r="A558" s="11" t="s">
        <v>19</v>
      </c>
      <c r="B558" s="11" t="s">
        <v>405</v>
      </c>
      <c r="C558" s="25"/>
      <c r="D558" s="11"/>
      <c r="E558" s="18" t="s">
        <v>406</v>
      </c>
      <c r="F558" s="80">
        <f aca="true" t="shared" si="26" ref="F558:G563">F559</f>
        <v>640</v>
      </c>
      <c r="G558" s="80">
        <f t="shared" si="26"/>
        <v>640</v>
      </c>
    </row>
    <row r="559" spans="1:7" ht="22.5">
      <c r="A559" s="8" t="s">
        <v>19</v>
      </c>
      <c r="B559" s="8" t="s">
        <v>405</v>
      </c>
      <c r="C559" s="27" t="s">
        <v>223</v>
      </c>
      <c r="D559" s="8"/>
      <c r="E559" s="19" t="s">
        <v>35</v>
      </c>
      <c r="F559" s="77">
        <f t="shared" si="26"/>
        <v>640</v>
      </c>
      <c r="G559" s="77">
        <f t="shared" si="26"/>
        <v>640</v>
      </c>
    </row>
    <row r="560" spans="1:7" ht="12.75">
      <c r="A560" s="8" t="s">
        <v>19</v>
      </c>
      <c r="B560" s="8" t="s">
        <v>405</v>
      </c>
      <c r="C560" s="28" t="s">
        <v>228</v>
      </c>
      <c r="D560" s="12"/>
      <c r="E560" s="29" t="s">
        <v>497</v>
      </c>
      <c r="F560" s="77">
        <f t="shared" si="26"/>
        <v>640</v>
      </c>
      <c r="G560" s="77">
        <f t="shared" si="26"/>
        <v>640</v>
      </c>
    </row>
    <row r="561" spans="1:7" ht="33.75">
      <c r="A561" s="8" t="s">
        <v>19</v>
      </c>
      <c r="B561" s="8" t="s">
        <v>405</v>
      </c>
      <c r="C561" s="28" t="s">
        <v>229</v>
      </c>
      <c r="D561" s="12"/>
      <c r="E561" s="19" t="s">
        <v>499</v>
      </c>
      <c r="F561" s="77">
        <f t="shared" si="26"/>
        <v>640</v>
      </c>
      <c r="G561" s="77">
        <f t="shared" si="26"/>
        <v>640</v>
      </c>
    </row>
    <row r="562" spans="1:7" ht="12.75">
      <c r="A562" s="8" t="s">
        <v>19</v>
      </c>
      <c r="B562" s="8" t="s">
        <v>405</v>
      </c>
      <c r="C562" s="28" t="s">
        <v>230</v>
      </c>
      <c r="D562" s="12"/>
      <c r="E562" s="19" t="s">
        <v>383</v>
      </c>
      <c r="F562" s="77">
        <f t="shared" si="26"/>
        <v>640</v>
      </c>
      <c r="G562" s="77">
        <f t="shared" si="26"/>
        <v>640</v>
      </c>
    </row>
    <row r="563" spans="1:7" ht="33.75">
      <c r="A563" s="8" t="s">
        <v>19</v>
      </c>
      <c r="B563" s="8" t="s">
        <v>405</v>
      </c>
      <c r="C563" s="28" t="s">
        <v>231</v>
      </c>
      <c r="D563" s="12"/>
      <c r="E563" s="19" t="s">
        <v>499</v>
      </c>
      <c r="F563" s="77">
        <f>F564</f>
        <v>640</v>
      </c>
      <c r="G563" s="77">
        <f t="shared" si="26"/>
        <v>640</v>
      </c>
    </row>
    <row r="564" spans="1:7" ht="22.5">
      <c r="A564" s="8" t="s">
        <v>19</v>
      </c>
      <c r="B564" s="8" t="s">
        <v>405</v>
      </c>
      <c r="C564" s="28" t="s">
        <v>231</v>
      </c>
      <c r="D564" s="8" t="s">
        <v>96</v>
      </c>
      <c r="E564" s="20" t="s">
        <v>575</v>
      </c>
      <c r="F564" s="77">
        <f>600+40</f>
        <v>640</v>
      </c>
      <c r="G564" s="77">
        <v>640</v>
      </c>
    </row>
    <row r="565" spans="1:7" ht="22.5">
      <c r="A565" s="11" t="s">
        <v>48</v>
      </c>
      <c r="B565" s="11"/>
      <c r="C565" s="25"/>
      <c r="D565" s="11"/>
      <c r="E565" s="18" t="s">
        <v>87</v>
      </c>
      <c r="F565" s="75">
        <f>F574+F705+F566</f>
        <v>200004.01</v>
      </c>
      <c r="G565" s="75">
        <f>G574+G705+G566</f>
        <v>194151.6</v>
      </c>
    </row>
    <row r="566" spans="1:7" ht="12.75">
      <c r="A566" s="11" t="s">
        <v>48</v>
      </c>
      <c r="B566" s="11" t="s">
        <v>557</v>
      </c>
      <c r="C566" s="25"/>
      <c r="D566" s="11"/>
      <c r="E566" s="18" t="s">
        <v>58</v>
      </c>
      <c r="F566" s="75">
        <f aca="true" t="shared" si="27" ref="F566:G572">F567</f>
        <v>125</v>
      </c>
      <c r="G566" s="75">
        <f t="shared" si="27"/>
        <v>124.85</v>
      </c>
    </row>
    <row r="567" spans="1:7" ht="12.75">
      <c r="A567" s="11" t="s">
        <v>48</v>
      </c>
      <c r="B567" s="11" t="s">
        <v>98</v>
      </c>
      <c r="C567" s="25"/>
      <c r="D567" s="11"/>
      <c r="E567" s="18" t="s">
        <v>139</v>
      </c>
      <c r="F567" s="75">
        <f t="shared" si="27"/>
        <v>125</v>
      </c>
      <c r="G567" s="75">
        <f t="shared" si="27"/>
        <v>124.85</v>
      </c>
    </row>
    <row r="568" spans="1:7" ht="33.75">
      <c r="A568" s="8" t="s">
        <v>48</v>
      </c>
      <c r="B568" s="8" t="s">
        <v>98</v>
      </c>
      <c r="C568" s="70">
        <v>1200000000</v>
      </c>
      <c r="D568" s="8"/>
      <c r="E568" s="22" t="s">
        <v>38</v>
      </c>
      <c r="F568" s="76">
        <f t="shared" si="27"/>
        <v>125</v>
      </c>
      <c r="G568" s="76">
        <f t="shared" si="27"/>
        <v>124.85</v>
      </c>
    </row>
    <row r="569" spans="1:7" ht="22.5">
      <c r="A569" s="8" t="s">
        <v>48</v>
      </c>
      <c r="B569" s="8" t="s">
        <v>98</v>
      </c>
      <c r="C569" s="70">
        <v>1250000000</v>
      </c>
      <c r="D569" s="8"/>
      <c r="E569" s="32" t="s">
        <v>176</v>
      </c>
      <c r="F569" s="76">
        <f t="shared" si="27"/>
        <v>125</v>
      </c>
      <c r="G569" s="76">
        <f t="shared" si="27"/>
        <v>124.85</v>
      </c>
    </row>
    <row r="570" spans="1:7" ht="22.5">
      <c r="A570" s="8" t="s">
        <v>48</v>
      </c>
      <c r="B570" s="8" t="s">
        <v>98</v>
      </c>
      <c r="C570" s="70">
        <v>1250200000</v>
      </c>
      <c r="D570" s="8"/>
      <c r="E570" s="22" t="s">
        <v>60</v>
      </c>
      <c r="F570" s="76">
        <f t="shared" si="27"/>
        <v>125</v>
      </c>
      <c r="G570" s="76">
        <f t="shared" si="27"/>
        <v>124.85</v>
      </c>
    </row>
    <row r="571" spans="1:7" ht="12.75">
      <c r="A571" s="8" t="s">
        <v>48</v>
      </c>
      <c r="B571" s="8" t="s">
        <v>98</v>
      </c>
      <c r="C571" s="70">
        <v>1250220000</v>
      </c>
      <c r="D571" s="8"/>
      <c r="E571" s="19" t="s">
        <v>383</v>
      </c>
      <c r="F571" s="76">
        <f t="shared" si="27"/>
        <v>125</v>
      </c>
      <c r="G571" s="76">
        <f t="shared" si="27"/>
        <v>124.85</v>
      </c>
    </row>
    <row r="572" spans="1:7" ht="12.75">
      <c r="A572" s="8" t="s">
        <v>48</v>
      </c>
      <c r="B572" s="8" t="s">
        <v>98</v>
      </c>
      <c r="C572" s="70">
        <v>1250220010</v>
      </c>
      <c r="D572" s="8"/>
      <c r="E572" s="22" t="s">
        <v>370</v>
      </c>
      <c r="F572" s="76">
        <f>F573</f>
        <v>125</v>
      </c>
      <c r="G572" s="76">
        <f t="shared" si="27"/>
        <v>124.85</v>
      </c>
    </row>
    <row r="573" spans="1:7" ht="22.5">
      <c r="A573" s="8" t="s">
        <v>48</v>
      </c>
      <c r="B573" s="8" t="s">
        <v>98</v>
      </c>
      <c r="C573" s="70">
        <v>1250220010</v>
      </c>
      <c r="D573" s="8" t="s">
        <v>142</v>
      </c>
      <c r="E573" s="20" t="s">
        <v>490</v>
      </c>
      <c r="F573" s="76">
        <v>125</v>
      </c>
      <c r="G573" s="76">
        <v>124.85</v>
      </c>
    </row>
    <row r="574" spans="1:7" ht="12.75">
      <c r="A574" s="11" t="s">
        <v>48</v>
      </c>
      <c r="B574" s="11" t="s">
        <v>5</v>
      </c>
      <c r="C574" s="25"/>
      <c r="D574" s="11"/>
      <c r="E574" s="18" t="s">
        <v>6</v>
      </c>
      <c r="F574" s="75">
        <f>F575+F596+F649+F656+F669+F627</f>
        <v>196477.41</v>
      </c>
      <c r="G574" s="75">
        <f>G575+G596+G649+G656+G669+G627</f>
        <v>190625.15</v>
      </c>
    </row>
    <row r="575" spans="1:7" ht="12.75">
      <c r="A575" s="11" t="s">
        <v>48</v>
      </c>
      <c r="B575" s="11" t="s">
        <v>49</v>
      </c>
      <c r="C575" s="25"/>
      <c r="D575" s="11"/>
      <c r="E575" s="18" t="s">
        <v>50</v>
      </c>
      <c r="F575" s="75">
        <f>F576</f>
        <v>62328.7</v>
      </c>
      <c r="G575" s="75">
        <f>G576</f>
        <v>60998.17</v>
      </c>
    </row>
    <row r="576" spans="1:7" ht="33.75">
      <c r="A576" s="8" t="s">
        <v>48</v>
      </c>
      <c r="B576" s="8" t="s">
        <v>49</v>
      </c>
      <c r="C576" s="27" t="s">
        <v>234</v>
      </c>
      <c r="D576" s="23"/>
      <c r="E576" s="22" t="s">
        <v>38</v>
      </c>
      <c r="F576" s="77">
        <f>F577</f>
        <v>62328.7</v>
      </c>
      <c r="G576" s="77">
        <f>G577</f>
        <v>60998.17</v>
      </c>
    </row>
    <row r="577" spans="1:7" s="4" customFormat="1" ht="12.75">
      <c r="A577" s="8" t="s">
        <v>48</v>
      </c>
      <c r="B577" s="8" t="s">
        <v>49</v>
      </c>
      <c r="C577" s="27" t="s">
        <v>235</v>
      </c>
      <c r="D577" s="23"/>
      <c r="E577" s="32" t="s">
        <v>174</v>
      </c>
      <c r="F577" s="77">
        <f>F578+F589</f>
        <v>62328.7</v>
      </c>
      <c r="G577" s="77">
        <f>G578+G589</f>
        <v>60998.17</v>
      </c>
    </row>
    <row r="578" spans="1:7" ht="22.5">
      <c r="A578" s="8" t="s">
        <v>48</v>
      </c>
      <c r="B578" s="8" t="s">
        <v>49</v>
      </c>
      <c r="C578" s="27" t="s">
        <v>236</v>
      </c>
      <c r="D578" s="23"/>
      <c r="E578" s="22" t="s">
        <v>352</v>
      </c>
      <c r="F578" s="77">
        <f>F579</f>
        <v>24703.8</v>
      </c>
      <c r="G578" s="77">
        <f>G579</f>
        <v>24272.91</v>
      </c>
    </row>
    <row r="579" spans="1:7" ht="12.75">
      <c r="A579" s="8" t="s">
        <v>48</v>
      </c>
      <c r="B579" s="8" t="s">
        <v>49</v>
      </c>
      <c r="C579" s="27" t="s">
        <v>237</v>
      </c>
      <c r="D579" s="23"/>
      <c r="E579" s="19" t="s">
        <v>383</v>
      </c>
      <c r="F579" s="77">
        <f>F580+F582+F584+F586</f>
        <v>24703.8</v>
      </c>
      <c r="G579" s="77">
        <f>G580+G582+G584+G586</f>
        <v>24272.91</v>
      </c>
    </row>
    <row r="580" spans="1:7" ht="12.75">
      <c r="A580" s="8" t="s">
        <v>48</v>
      </c>
      <c r="B580" s="8" t="s">
        <v>49</v>
      </c>
      <c r="C580" s="27" t="s">
        <v>238</v>
      </c>
      <c r="D580" s="23"/>
      <c r="E580" s="22" t="s">
        <v>353</v>
      </c>
      <c r="F580" s="77">
        <f>F581</f>
        <v>23392.05</v>
      </c>
      <c r="G580" s="77">
        <f>G581</f>
        <v>23012.04</v>
      </c>
    </row>
    <row r="581" spans="1:8" ht="22.5">
      <c r="A581" s="8" t="s">
        <v>48</v>
      </c>
      <c r="B581" s="8" t="s">
        <v>49</v>
      </c>
      <c r="C581" s="27" t="s">
        <v>238</v>
      </c>
      <c r="D581" s="23">
        <v>600</v>
      </c>
      <c r="E581" s="20" t="s">
        <v>518</v>
      </c>
      <c r="F581" s="77">
        <f>24184.8-302-6.8-9.7-29.7-59.5-154.05-189-42</f>
        <v>23392.05</v>
      </c>
      <c r="G581" s="77">
        <v>23012.04</v>
      </c>
      <c r="H581" s="92"/>
    </row>
    <row r="582" spans="1:7" ht="12.75">
      <c r="A582" s="8" t="s">
        <v>48</v>
      </c>
      <c r="B582" s="8" t="s">
        <v>49</v>
      </c>
      <c r="C582" s="27" t="s">
        <v>577</v>
      </c>
      <c r="D582" s="23"/>
      <c r="E582" s="20" t="s">
        <v>233</v>
      </c>
      <c r="F582" s="77">
        <f>F583</f>
        <v>766.2</v>
      </c>
      <c r="G582" s="77">
        <f>G583</f>
        <v>758.5</v>
      </c>
    </row>
    <row r="583" spans="1:8" ht="22.5">
      <c r="A583" s="8" t="s">
        <v>48</v>
      </c>
      <c r="B583" s="8" t="s">
        <v>49</v>
      </c>
      <c r="C583" s="27" t="s">
        <v>577</v>
      </c>
      <c r="D583" s="23">
        <v>600</v>
      </c>
      <c r="E583" s="20" t="s">
        <v>518</v>
      </c>
      <c r="F583" s="77">
        <f>6.8+309+29.7+40+59.5+255.2+66</f>
        <v>766.2</v>
      </c>
      <c r="G583" s="77">
        <v>758.5</v>
      </c>
      <c r="H583" s="92"/>
    </row>
    <row r="584" spans="1:7" ht="22.5">
      <c r="A584" s="8" t="s">
        <v>48</v>
      </c>
      <c r="B584" s="8" t="s">
        <v>49</v>
      </c>
      <c r="C584" s="27" t="s">
        <v>578</v>
      </c>
      <c r="D584" s="23"/>
      <c r="E584" s="22" t="s">
        <v>52</v>
      </c>
      <c r="F584" s="77">
        <f>F585</f>
        <v>54.55</v>
      </c>
      <c r="G584" s="77">
        <f>G585</f>
        <v>54.37</v>
      </c>
    </row>
    <row r="585" spans="1:8" ht="22.5">
      <c r="A585" s="8" t="s">
        <v>48</v>
      </c>
      <c r="B585" s="8" t="s">
        <v>49</v>
      </c>
      <c r="C585" s="27" t="s">
        <v>578</v>
      </c>
      <c r="D585" s="23">
        <v>600</v>
      </c>
      <c r="E585" s="20" t="s">
        <v>518</v>
      </c>
      <c r="F585" s="77">
        <f>9.7+44.85</f>
        <v>54.55</v>
      </c>
      <c r="G585" s="77">
        <v>54.37</v>
      </c>
      <c r="H585" s="92"/>
    </row>
    <row r="586" spans="1:7" ht="33.75">
      <c r="A586" s="8" t="s">
        <v>48</v>
      </c>
      <c r="B586" s="8" t="s">
        <v>49</v>
      </c>
      <c r="C586" s="27" t="s">
        <v>681</v>
      </c>
      <c r="D586" s="23"/>
      <c r="E586" s="20" t="s">
        <v>437</v>
      </c>
      <c r="F586" s="77">
        <f>F587</f>
        <v>491</v>
      </c>
      <c r="G586" s="77">
        <f>G587</f>
        <v>448</v>
      </c>
    </row>
    <row r="587" spans="1:7" ht="33.75">
      <c r="A587" s="8" t="s">
        <v>48</v>
      </c>
      <c r="B587" s="8" t="s">
        <v>49</v>
      </c>
      <c r="C587" s="27" t="s">
        <v>682</v>
      </c>
      <c r="D587" s="23"/>
      <c r="E587" s="22" t="s">
        <v>678</v>
      </c>
      <c r="F587" s="77">
        <f>F588</f>
        <v>491</v>
      </c>
      <c r="G587" s="77">
        <f>G588</f>
        <v>448</v>
      </c>
    </row>
    <row r="588" spans="1:8" ht="22.5">
      <c r="A588" s="8" t="s">
        <v>48</v>
      </c>
      <c r="B588" s="8" t="s">
        <v>49</v>
      </c>
      <c r="C588" s="27" t="s">
        <v>682</v>
      </c>
      <c r="D588" s="23">
        <v>600</v>
      </c>
      <c r="E588" s="20" t="s">
        <v>518</v>
      </c>
      <c r="F588" s="77">
        <f>302+189</f>
        <v>491</v>
      </c>
      <c r="G588" s="77">
        <v>448</v>
      </c>
      <c r="H588" s="92"/>
    </row>
    <row r="589" spans="1:7" s="7" customFormat="1" ht="22.5">
      <c r="A589" s="8" t="s">
        <v>48</v>
      </c>
      <c r="B589" s="8" t="s">
        <v>49</v>
      </c>
      <c r="C589" s="27" t="s">
        <v>134</v>
      </c>
      <c r="D589" s="23"/>
      <c r="E589" s="19" t="s">
        <v>392</v>
      </c>
      <c r="F589" s="77">
        <f>F592+F590+F594</f>
        <v>37624.9</v>
      </c>
      <c r="G589" s="77">
        <f>G592+G590+G594</f>
        <v>36725.26</v>
      </c>
    </row>
    <row r="590" spans="1:7" s="7" customFormat="1" ht="22.5">
      <c r="A590" s="8" t="s">
        <v>48</v>
      </c>
      <c r="B590" s="8" t="s">
        <v>49</v>
      </c>
      <c r="C590" s="27" t="s">
        <v>669</v>
      </c>
      <c r="D590" s="23"/>
      <c r="E590" s="22" t="s">
        <v>670</v>
      </c>
      <c r="F590" s="77">
        <f>F591</f>
        <v>4901.1</v>
      </c>
      <c r="G590" s="77">
        <f>G591</f>
        <v>4001.46</v>
      </c>
    </row>
    <row r="591" spans="1:8" s="7" customFormat="1" ht="22.5">
      <c r="A591" s="8" t="s">
        <v>48</v>
      </c>
      <c r="B591" s="8" t="s">
        <v>49</v>
      </c>
      <c r="C591" s="27" t="s">
        <v>669</v>
      </c>
      <c r="D591" s="23">
        <v>600</v>
      </c>
      <c r="E591" s="20" t="s">
        <v>518</v>
      </c>
      <c r="F591" s="77">
        <f>3015+1886.1</f>
        <v>4901.1</v>
      </c>
      <c r="G591" s="77">
        <v>4001.46</v>
      </c>
      <c r="H591" s="92"/>
    </row>
    <row r="592" spans="1:7" s="7" customFormat="1" ht="36.75" customHeight="1">
      <c r="A592" s="8" t="s">
        <v>48</v>
      </c>
      <c r="B592" s="8" t="s">
        <v>49</v>
      </c>
      <c r="C592" s="27" t="s">
        <v>135</v>
      </c>
      <c r="D592" s="23"/>
      <c r="E592" s="22" t="s">
        <v>136</v>
      </c>
      <c r="F592" s="77">
        <f>F593</f>
        <v>32596.3</v>
      </c>
      <c r="G592" s="77">
        <f>G593</f>
        <v>32596.3</v>
      </c>
    </row>
    <row r="593" spans="1:8" s="7" customFormat="1" ht="23.25" customHeight="1">
      <c r="A593" s="8" t="s">
        <v>48</v>
      </c>
      <c r="B593" s="8" t="s">
        <v>49</v>
      </c>
      <c r="C593" s="27" t="s">
        <v>135</v>
      </c>
      <c r="D593" s="23">
        <v>600</v>
      </c>
      <c r="E593" s="20" t="s">
        <v>490</v>
      </c>
      <c r="F593" s="77">
        <f>28017+3417.5+1161.8</f>
        <v>32596.3</v>
      </c>
      <c r="G593" s="77">
        <v>32596.3</v>
      </c>
      <c r="H593" s="92"/>
    </row>
    <row r="594" spans="1:7" s="7" customFormat="1" ht="23.25" customHeight="1">
      <c r="A594" s="8" t="s">
        <v>48</v>
      </c>
      <c r="B594" s="8" t="s">
        <v>49</v>
      </c>
      <c r="C594" s="27" t="s">
        <v>709</v>
      </c>
      <c r="D594" s="23"/>
      <c r="E594" s="19" t="s">
        <v>705</v>
      </c>
      <c r="F594" s="77">
        <f>F595</f>
        <v>127.5</v>
      </c>
      <c r="G594" s="77">
        <f>G595</f>
        <v>127.5</v>
      </c>
    </row>
    <row r="595" spans="1:7" s="7" customFormat="1" ht="23.25" customHeight="1">
      <c r="A595" s="8" t="s">
        <v>48</v>
      </c>
      <c r="B595" s="8" t="s">
        <v>49</v>
      </c>
      <c r="C595" s="27" t="s">
        <v>709</v>
      </c>
      <c r="D595" s="23">
        <v>600</v>
      </c>
      <c r="E595" s="20" t="s">
        <v>490</v>
      </c>
      <c r="F595" s="77">
        <v>127.5</v>
      </c>
      <c r="G595" s="77">
        <v>127.5</v>
      </c>
    </row>
    <row r="596" spans="1:7" ht="12.75">
      <c r="A596" s="11" t="s">
        <v>48</v>
      </c>
      <c r="B596" s="11" t="s">
        <v>44</v>
      </c>
      <c r="C596" s="25"/>
      <c r="D596" s="11"/>
      <c r="E596" s="44" t="s">
        <v>45</v>
      </c>
      <c r="F596" s="80">
        <f>F597</f>
        <v>118794.5</v>
      </c>
      <c r="G596" s="80">
        <f>G597</f>
        <v>114475.45</v>
      </c>
    </row>
    <row r="597" spans="1:7" ht="33.75">
      <c r="A597" s="8" t="s">
        <v>48</v>
      </c>
      <c r="B597" s="8" t="s">
        <v>44</v>
      </c>
      <c r="C597" s="27" t="s">
        <v>234</v>
      </c>
      <c r="D597" s="23"/>
      <c r="E597" s="22" t="s">
        <v>38</v>
      </c>
      <c r="F597" s="77">
        <f>F598</f>
        <v>118794.5</v>
      </c>
      <c r="G597" s="77">
        <f>G598</f>
        <v>114475.45</v>
      </c>
    </row>
    <row r="598" spans="1:7" ht="22.5">
      <c r="A598" s="5">
        <v>575</v>
      </c>
      <c r="B598" s="8" t="s">
        <v>44</v>
      </c>
      <c r="C598" s="70">
        <v>1220000000</v>
      </c>
      <c r="D598" s="24"/>
      <c r="E598" s="32" t="s">
        <v>143</v>
      </c>
      <c r="F598" s="77">
        <f>F599+F616</f>
        <v>118794.5</v>
      </c>
      <c r="G598" s="77">
        <f>G599+G616</f>
        <v>114475.45</v>
      </c>
    </row>
    <row r="599" spans="1:7" ht="22.5">
      <c r="A599" s="5">
        <v>575</v>
      </c>
      <c r="B599" s="8" t="s">
        <v>44</v>
      </c>
      <c r="C599" s="70">
        <v>1220100000</v>
      </c>
      <c r="D599" s="24"/>
      <c r="E599" s="22" t="s">
        <v>143</v>
      </c>
      <c r="F599" s="77">
        <f>F600</f>
        <v>30235.500000000007</v>
      </c>
      <c r="G599" s="77">
        <f>G600</f>
        <v>26970.25</v>
      </c>
    </row>
    <row r="600" spans="1:7" ht="12.75">
      <c r="A600" s="5">
        <v>575</v>
      </c>
      <c r="B600" s="8" t="s">
        <v>44</v>
      </c>
      <c r="C600" s="70">
        <v>1220120000</v>
      </c>
      <c r="D600" s="24"/>
      <c r="E600" s="19" t="s">
        <v>383</v>
      </c>
      <c r="F600" s="77">
        <f>F601+F607+F603+F605</f>
        <v>30235.500000000007</v>
      </c>
      <c r="G600" s="77">
        <f>G601+G607+G603+G605</f>
        <v>26970.25</v>
      </c>
    </row>
    <row r="601" spans="1:7" ht="12.75">
      <c r="A601" s="5">
        <v>575</v>
      </c>
      <c r="B601" s="8" t="s">
        <v>44</v>
      </c>
      <c r="C601" s="70">
        <v>1220120020</v>
      </c>
      <c r="D601" s="24"/>
      <c r="E601" s="22" t="s">
        <v>353</v>
      </c>
      <c r="F601" s="77">
        <f>F602</f>
        <v>20573.850000000006</v>
      </c>
      <c r="G601" s="77">
        <f>G602</f>
        <v>17671.23</v>
      </c>
    </row>
    <row r="602" spans="1:8" ht="22.5">
      <c r="A602" s="5">
        <v>575</v>
      </c>
      <c r="B602" s="8" t="s">
        <v>44</v>
      </c>
      <c r="C602" s="70">
        <v>1220120020</v>
      </c>
      <c r="D602" s="23">
        <v>600</v>
      </c>
      <c r="E602" s="20" t="s">
        <v>490</v>
      </c>
      <c r="F602" s="77">
        <f>20797.7-67+340.5-130-279.3+135.4-55.6+900-504.85-86-466-11</f>
        <v>20573.850000000006</v>
      </c>
      <c r="G602" s="77">
        <v>17671.23</v>
      </c>
      <c r="H602" s="92"/>
    </row>
    <row r="603" spans="1:8" ht="12.75">
      <c r="A603" s="5">
        <v>575</v>
      </c>
      <c r="B603" s="8" t="s">
        <v>44</v>
      </c>
      <c r="C603" s="70">
        <v>1220120030</v>
      </c>
      <c r="D603" s="23"/>
      <c r="E603" s="20" t="s">
        <v>233</v>
      </c>
      <c r="F603" s="77">
        <f>F604</f>
        <v>1546.9</v>
      </c>
      <c r="G603" s="77">
        <f>G604</f>
        <v>1520.68</v>
      </c>
      <c r="H603" s="95"/>
    </row>
    <row r="604" spans="1:8" ht="22.5">
      <c r="A604" s="5">
        <v>575</v>
      </c>
      <c r="B604" s="8" t="s">
        <v>44</v>
      </c>
      <c r="C604" s="70">
        <v>1220120030</v>
      </c>
      <c r="D604" s="23">
        <v>600</v>
      </c>
      <c r="E604" s="20" t="s">
        <v>490</v>
      </c>
      <c r="F604" s="77">
        <f>279.3+428.3+55.6+88.2+261.5+434</f>
        <v>1546.9</v>
      </c>
      <c r="G604" s="77">
        <v>1520.68</v>
      </c>
      <c r="H604" s="95"/>
    </row>
    <row r="605" spans="1:8" ht="22.5">
      <c r="A605" s="5">
        <v>575</v>
      </c>
      <c r="B605" s="8" t="s">
        <v>44</v>
      </c>
      <c r="C605" s="70">
        <v>1220120830</v>
      </c>
      <c r="D605" s="23"/>
      <c r="E605" s="22" t="s">
        <v>52</v>
      </c>
      <c r="F605" s="77">
        <f>F606</f>
        <v>43.65</v>
      </c>
      <c r="G605" s="77">
        <f>G606</f>
        <v>43.44</v>
      </c>
      <c r="H605" s="95"/>
    </row>
    <row r="606" spans="1:8" ht="22.5">
      <c r="A606" s="5">
        <v>575</v>
      </c>
      <c r="B606" s="8" t="s">
        <v>44</v>
      </c>
      <c r="C606" s="70">
        <v>1220120830</v>
      </c>
      <c r="D606" s="23">
        <v>600</v>
      </c>
      <c r="E606" s="20" t="s">
        <v>490</v>
      </c>
      <c r="F606" s="77">
        <f>1.3+42.35</f>
        <v>43.65</v>
      </c>
      <c r="G606" s="77">
        <v>43.44</v>
      </c>
      <c r="H606" s="95"/>
    </row>
    <row r="607" spans="1:7" ht="33.75">
      <c r="A607" s="5">
        <v>575</v>
      </c>
      <c r="B607" s="8" t="s">
        <v>44</v>
      </c>
      <c r="C607" s="70" t="s">
        <v>319</v>
      </c>
      <c r="D607" s="23"/>
      <c r="E607" s="20" t="s">
        <v>437</v>
      </c>
      <c r="F607" s="77">
        <f>F610+F612+F614+F608</f>
        <v>8071.099999999999</v>
      </c>
      <c r="G607" s="77">
        <f>G610+G612+G614+G608</f>
        <v>7734.900000000001</v>
      </c>
    </row>
    <row r="608" spans="1:7" ht="33.75">
      <c r="A608" s="5">
        <v>575</v>
      </c>
      <c r="B608" s="8" t="s">
        <v>44</v>
      </c>
      <c r="C608" s="70" t="s">
        <v>683</v>
      </c>
      <c r="D608" s="23"/>
      <c r="E608" s="22" t="s">
        <v>678</v>
      </c>
      <c r="F608" s="77">
        <f>F609</f>
        <v>216</v>
      </c>
      <c r="G608" s="77">
        <f>G609</f>
        <v>149.64</v>
      </c>
    </row>
    <row r="609" spans="1:7" ht="22.5">
      <c r="A609" s="5">
        <v>575</v>
      </c>
      <c r="B609" s="8" t="s">
        <v>44</v>
      </c>
      <c r="C609" s="70" t="s">
        <v>683</v>
      </c>
      <c r="D609" s="23">
        <v>600</v>
      </c>
      <c r="E609" s="20" t="s">
        <v>490</v>
      </c>
      <c r="F609" s="77">
        <f>130+86</f>
        <v>216</v>
      </c>
      <c r="G609" s="77">
        <v>149.64</v>
      </c>
    </row>
    <row r="610" spans="1:7" s="7" customFormat="1" ht="22.5">
      <c r="A610" s="5">
        <v>575</v>
      </c>
      <c r="B610" s="8" t="s">
        <v>44</v>
      </c>
      <c r="C610" s="70" t="s">
        <v>410</v>
      </c>
      <c r="D610" s="23"/>
      <c r="E610" s="22" t="s">
        <v>278</v>
      </c>
      <c r="F610" s="77">
        <f>F611</f>
        <v>1579.4</v>
      </c>
      <c r="G610" s="77">
        <f>G611</f>
        <v>1418.08</v>
      </c>
    </row>
    <row r="611" spans="1:7" s="7" customFormat="1" ht="22.5">
      <c r="A611" s="5">
        <v>575</v>
      </c>
      <c r="B611" s="8" t="s">
        <v>44</v>
      </c>
      <c r="C611" s="70" t="s">
        <v>410</v>
      </c>
      <c r="D611" s="23">
        <v>600</v>
      </c>
      <c r="E611" s="20" t="s">
        <v>490</v>
      </c>
      <c r="F611" s="77">
        <f>916+663.4</f>
        <v>1579.4</v>
      </c>
      <c r="G611" s="77">
        <v>1418.08</v>
      </c>
    </row>
    <row r="612" spans="1:7" s="7" customFormat="1" ht="22.5">
      <c r="A612" s="5">
        <v>575</v>
      </c>
      <c r="B612" s="8" t="s">
        <v>44</v>
      </c>
      <c r="C612" s="70" t="s">
        <v>411</v>
      </c>
      <c r="D612" s="23"/>
      <c r="E612" s="20" t="s">
        <v>277</v>
      </c>
      <c r="F612" s="77">
        <f>F613</f>
        <v>5493</v>
      </c>
      <c r="G612" s="77">
        <f>G613</f>
        <v>5384.72</v>
      </c>
    </row>
    <row r="613" spans="1:8" s="7" customFormat="1" ht="22.5">
      <c r="A613" s="5">
        <v>575</v>
      </c>
      <c r="B613" s="8" t="s">
        <v>44</v>
      </c>
      <c r="C613" s="70" t="s">
        <v>411</v>
      </c>
      <c r="D613" s="23">
        <v>600</v>
      </c>
      <c r="E613" s="20" t="s">
        <v>490</v>
      </c>
      <c r="F613" s="77">
        <f>5332+150+11</f>
        <v>5493</v>
      </c>
      <c r="G613" s="77">
        <v>5384.72</v>
      </c>
      <c r="H613" s="92"/>
    </row>
    <row r="614" spans="1:7" ht="31.5" customHeight="1">
      <c r="A614" s="5">
        <v>575</v>
      </c>
      <c r="B614" s="8" t="s">
        <v>44</v>
      </c>
      <c r="C614" s="70" t="s">
        <v>603</v>
      </c>
      <c r="D614" s="23"/>
      <c r="E614" s="22" t="s">
        <v>604</v>
      </c>
      <c r="F614" s="77">
        <f>F615</f>
        <v>782.7</v>
      </c>
      <c r="G614" s="77">
        <f>G615</f>
        <v>782.46</v>
      </c>
    </row>
    <row r="615" spans="1:8" ht="22.5">
      <c r="A615" s="5">
        <v>575</v>
      </c>
      <c r="B615" s="8" t="s">
        <v>44</v>
      </c>
      <c r="C615" s="70" t="s">
        <v>603</v>
      </c>
      <c r="D615" s="23">
        <v>600</v>
      </c>
      <c r="E615" s="20" t="s">
        <v>490</v>
      </c>
      <c r="F615" s="77">
        <f>1273.5+67-428.3-129.5</f>
        <v>782.7</v>
      </c>
      <c r="G615" s="77">
        <v>782.46</v>
      </c>
      <c r="H615" s="92"/>
    </row>
    <row r="616" spans="1:7" s="7" customFormat="1" ht="22.5">
      <c r="A616" s="5">
        <v>575</v>
      </c>
      <c r="B616" s="8" t="s">
        <v>44</v>
      </c>
      <c r="C616" s="70">
        <v>1220110000</v>
      </c>
      <c r="D616" s="24"/>
      <c r="E616" s="19" t="s">
        <v>392</v>
      </c>
      <c r="F616" s="77">
        <f>F625+F619+F621+F623+F617</f>
        <v>88559</v>
      </c>
      <c r="G616" s="77">
        <f>G625+G619+G621+G623+G617</f>
        <v>87505.2</v>
      </c>
    </row>
    <row r="617" spans="1:7" s="7" customFormat="1" ht="22.5">
      <c r="A617" s="5">
        <v>575</v>
      </c>
      <c r="B617" s="8" t="s">
        <v>44</v>
      </c>
      <c r="C617" s="70">
        <v>1220110200</v>
      </c>
      <c r="D617" s="24"/>
      <c r="E617" s="22" t="s">
        <v>670</v>
      </c>
      <c r="F617" s="77">
        <f>F618</f>
        <v>2158</v>
      </c>
      <c r="G617" s="77">
        <f>G618</f>
        <v>1497.95</v>
      </c>
    </row>
    <row r="618" spans="1:8" s="7" customFormat="1" ht="22.5">
      <c r="A618" s="5">
        <v>575</v>
      </c>
      <c r="B618" s="8" t="s">
        <v>44</v>
      </c>
      <c r="C618" s="70">
        <v>1220110200</v>
      </c>
      <c r="D618" s="24">
        <v>600</v>
      </c>
      <c r="E618" s="20" t="s">
        <v>490</v>
      </c>
      <c r="F618" s="77">
        <f>1301+857</f>
        <v>2158</v>
      </c>
      <c r="G618" s="77">
        <v>1497.95</v>
      </c>
      <c r="H618" s="92"/>
    </row>
    <row r="619" spans="1:7" s="7" customFormat="1" ht="33.75">
      <c r="A619" s="5">
        <v>575</v>
      </c>
      <c r="B619" s="8" t="s">
        <v>44</v>
      </c>
      <c r="C619" s="70">
        <v>1220110230</v>
      </c>
      <c r="D619" s="24"/>
      <c r="E619" s="22" t="s">
        <v>631</v>
      </c>
      <c r="F619" s="77">
        <f>F620</f>
        <v>1277.5</v>
      </c>
      <c r="G619" s="77">
        <f>G620</f>
        <v>1277.5</v>
      </c>
    </row>
    <row r="620" spans="1:7" s="7" customFormat="1" ht="22.5">
      <c r="A620" s="5">
        <v>575</v>
      </c>
      <c r="B620" s="8" t="s">
        <v>44</v>
      </c>
      <c r="C620" s="70">
        <v>1220110230</v>
      </c>
      <c r="D620" s="24">
        <v>600</v>
      </c>
      <c r="E620" s="20" t="s">
        <v>490</v>
      </c>
      <c r="F620" s="77">
        <v>1277.5</v>
      </c>
      <c r="G620" s="77">
        <v>1277.5</v>
      </c>
    </row>
    <row r="621" spans="1:7" s="7" customFormat="1" ht="33.75">
      <c r="A621" s="5">
        <v>575</v>
      </c>
      <c r="B621" s="8" t="s">
        <v>44</v>
      </c>
      <c r="C621" s="70">
        <v>1220110250</v>
      </c>
      <c r="D621" s="24"/>
      <c r="E621" s="22" t="s">
        <v>632</v>
      </c>
      <c r="F621" s="77">
        <f>F622</f>
        <v>1176.4</v>
      </c>
      <c r="G621" s="77">
        <f>G622</f>
        <v>1176.4</v>
      </c>
    </row>
    <row r="622" spans="1:8" s="7" customFormat="1" ht="22.5">
      <c r="A622" s="5">
        <v>575</v>
      </c>
      <c r="B622" s="8" t="s">
        <v>44</v>
      </c>
      <c r="C622" s="70">
        <v>1220110250</v>
      </c>
      <c r="D622" s="24">
        <v>600</v>
      </c>
      <c r="E622" s="20" t="s">
        <v>490</v>
      </c>
      <c r="F622" s="77">
        <v>1176.4</v>
      </c>
      <c r="G622" s="77">
        <v>1176.4</v>
      </c>
      <c r="H622" s="92"/>
    </row>
    <row r="623" spans="1:7" s="7" customFormat="1" ht="22.5">
      <c r="A623" s="5">
        <v>575</v>
      </c>
      <c r="B623" s="8" t="s">
        <v>44</v>
      </c>
      <c r="C623" s="70">
        <v>1220110440</v>
      </c>
      <c r="D623" s="24"/>
      <c r="E623" s="19" t="s">
        <v>633</v>
      </c>
      <c r="F623" s="77">
        <f>F624</f>
        <v>2589.1</v>
      </c>
      <c r="G623" s="77">
        <f>G624</f>
        <v>2195.35</v>
      </c>
    </row>
    <row r="624" spans="1:8" s="7" customFormat="1" ht="22.5">
      <c r="A624" s="5">
        <v>575</v>
      </c>
      <c r="B624" s="8" t="s">
        <v>44</v>
      </c>
      <c r="C624" s="70">
        <v>1220110440</v>
      </c>
      <c r="D624" s="24">
        <v>600</v>
      </c>
      <c r="E624" s="20" t="s">
        <v>518</v>
      </c>
      <c r="F624" s="77">
        <f>67+2522.1</f>
        <v>2589.1</v>
      </c>
      <c r="G624" s="77">
        <v>2195.35</v>
      </c>
      <c r="H624" s="92"/>
    </row>
    <row r="625" spans="1:7" s="7" customFormat="1" ht="67.5">
      <c r="A625" s="5">
        <v>575</v>
      </c>
      <c r="B625" s="8" t="s">
        <v>44</v>
      </c>
      <c r="C625" s="70">
        <v>1220110750</v>
      </c>
      <c r="D625" s="24"/>
      <c r="E625" s="82" t="s">
        <v>137</v>
      </c>
      <c r="F625" s="77">
        <f>F626</f>
        <v>81358</v>
      </c>
      <c r="G625" s="77">
        <f>G626</f>
        <v>81358</v>
      </c>
    </row>
    <row r="626" spans="1:8" s="7" customFormat="1" ht="22.5">
      <c r="A626" s="5">
        <v>575</v>
      </c>
      <c r="B626" s="8" t="s">
        <v>44</v>
      </c>
      <c r="C626" s="70">
        <v>1220110750</v>
      </c>
      <c r="D626" s="24">
        <v>600</v>
      </c>
      <c r="E626" s="20" t="s">
        <v>518</v>
      </c>
      <c r="F626" s="77">
        <f>78036.7+3321.3</f>
        <v>81358</v>
      </c>
      <c r="G626" s="77">
        <v>81358</v>
      </c>
      <c r="H626" s="92"/>
    </row>
    <row r="627" spans="1:7" s="69" customFormat="1" ht="12.75">
      <c r="A627" s="9">
        <v>575</v>
      </c>
      <c r="B627" s="11" t="s">
        <v>568</v>
      </c>
      <c r="C627" s="26"/>
      <c r="D627" s="87"/>
      <c r="E627" s="21" t="s">
        <v>569</v>
      </c>
      <c r="F627" s="80">
        <f>F628</f>
        <v>6209.900000000001</v>
      </c>
      <c r="G627" s="80">
        <f>G628</f>
        <v>6168.299999999999</v>
      </c>
    </row>
    <row r="628" spans="1:7" s="7" customFormat="1" ht="33.75">
      <c r="A628" s="5">
        <v>575</v>
      </c>
      <c r="B628" s="8" t="s">
        <v>568</v>
      </c>
      <c r="C628" s="27" t="s">
        <v>234</v>
      </c>
      <c r="D628" s="23"/>
      <c r="E628" s="22" t="s">
        <v>38</v>
      </c>
      <c r="F628" s="77">
        <f>F629</f>
        <v>6209.900000000001</v>
      </c>
      <c r="G628" s="77">
        <f>G629</f>
        <v>6168.299999999999</v>
      </c>
    </row>
    <row r="629" spans="1:7" ht="22.5">
      <c r="A629" s="5">
        <v>575</v>
      </c>
      <c r="B629" s="8" t="s">
        <v>568</v>
      </c>
      <c r="C629" s="70">
        <v>1230000000</v>
      </c>
      <c r="D629" s="24"/>
      <c r="E629" s="29" t="s">
        <v>175</v>
      </c>
      <c r="F629" s="77">
        <f>F630</f>
        <v>6209.900000000001</v>
      </c>
      <c r="G629" s="77">
        <f>G630</f>
        <v>6168.299999999999</v>
      </c>
    </row>
    <row r="630" spans="1:7" ht="22.5">
      <c r="A630" s="5">
        <v>575</v>
      </c>
      <c r="B630" s="8" t="s">
        <v>568</v>
      </c>
      <c r="C630" s="70">
        <v>1230100000</v>
      </c>
      <c r="D630" s="24"/>
      <c r="E630" s="19" t="s">
        <v>359</v>
      </c>
      <c r="F630" s="77">
        <f>F631+F644</f>
        <v>6209.900000000001</v>
      </c>
      <c r="G630" s="77">
        <f>G631+G644</f>
        <v>6168.299999999999</v>
      </c>
    </row>
    <row r="631" spans="1:7" ht="12.75">
      <c r="A631" s="5">
        <v>575</v>
      </c>
      <c r="B631" s="8" t="s">
        <v>568</v>
      </c>
      <c r="C631" s="70">
        <v>1230120000</v>
      </c>
      <c r="D631" s="24"/>
      <c r="E631" s="19" t="s">
        <v>383</v>
      </c>
      <c r="F631" s="77">
        <f>F632+F634+F636+F642+F640</f>
        <v>4824.6</v>
      </c>
      <c r="G631" s="77">
        <f>G632+G634+G636+G642+G640</f>
        <v>4782.999999999999</v>
      </c>
    </row>
    <row r="632" spans="1:7" ht="12.75">
      <c r="A632" s="5">
        <v>575</v>
      </c>
      <c r="B632" s="8" t="s">
        <v>568</v>
      </c>
      <c r="C632" s="70">
        <v>1230120020</v>
      </c>
      <c r="D632" s="24"/>
      <c r="E632" s="19" t="s">
        <v>353</v>
      </c>
      <c r="F632" s="77">
        <f>F633</f>
        <v>4652.6</v>
      </c>
      <c r="G632" s="77">
        <f>G633</f>
        <v>4611.57</v>
      </c>
    </row>
    <row r="633" spans="1:8" ht="22.5">
      <c r="A633" s="5">
        <v>575</v>
      </c>
      <c r="B633" s="8" t="s">
        <v>568</v>
      </c>
      <c r="C633" s="70">
        <v>1230120020</v>
      </c>
      <c r="D633" s="24">
        <v>600</v>
      </c>
      <c r="E633" s="20" t="s">
        <v>518</v>
      </c>
      <c r="F633" s="77">
        <f>4651.6-39-28-6.5+125.5-51</f>
        <v>4652.6</v>
      </c>
      <c r="G633" s="77">
        <v>4611.57</v>
      </c>
      <c r="H633" s="92"/>
    </row>
    <row r="634" spans="1:7" ht="12.75">
      <c r="A634" s="5">
        <v>575</v>
      </c>
      <c r="B634" s="8" t="s">
        <v>568</v>
      </c>
      <c r="C634" s="70">
        <v>1230120030</v>
      </c>
      <c r="D634" s="24"/>
      <c r="E634" s="22" t="s">
        <v>350</v>
      </c>
      <c r="F634" s="77">
        <f>F635</f>
        <v>32</v>
      </c>
      <c r="G634" s="77">
        <f>G635</f>
        <v>31.65</v>
      </c>
    </row>
    <row r="635" spans="1:8" ht="25.5" customHeight="1">
      <c r="A635" s="5">
        <v>575</v>
      </c>
      <c r="B635" s="8" t="s">
        <v>568</v>
      </c>
      <c r="C635" s="70">
        <v>1230120030</v>
      </c>
      <c r="D635" s="24">
        <v>600</v>
      </c>
      <c r="E635" s="20" t="s">
        <v>518</v>
      </c>
      <c r="F635" s="77">
        <f>6.5+17.5+8</f>
        <v>32</v>
      </c>
      <c r="G635" s="77">
        <v>31.65</v>
      </c>
      <c r="H635" s="92"/>
    </row>
    <row r="636" spans="1:7" ht="1.5" customHeight="1" hidden="1">
      <c r="A636" s="5">
        <v>575</v>
      </c>
      <c r="B636" s="8" t="s">
        <v>568</v>
      </c>
      <c r="C636" s="70">
        <v>1230120830</v>
      </c>
      <c r="D636" s="23"/>
      <c r="E636" s="22" t="s">
        <v>52</v>
      </c>
      <c r="F636" s="77">
        <f>F637</f>
        <v>0</v>
      </c>
      <c r="G636" s="77">
        <f>G637</f>
        <v>0</v>
      </c>
    </row>
    <row r="637" spans="1:7" ht="12.75" hidden="1">
      <c r="A637" s="5">
        <v>575</v>
      </c>
      <c r="B637" s="8" t="s">
        <v>568</v>
      </c>
      <c r="C637" s="70" t="s">
        <v>148</v>
      </c>
      <c r="D637" s="23"/>
      <c r="E637" s="20" t="s">
        <v>233</v>
      </c>
      <c r="F637" s="77">
        <f>F638</f>
        <v>0</v>
      </c>
      <c r="G637" s="77">
        <f>G638</f>
        <v>0</v>
      </c>
    </row>
    <row r="638" spans="1:7" ht="22.5" hidden="1">
      <c r="A638" s="5">
        <v>575</v>
      </c>
      <c r="B638" s="8" t="s">
        <v>568</v>
      </c>
      <c r="C638" s="70" t="s">
        <v>148</v>
      </c>
      <c r="D638" s="24">
        <v>600</v>
      </c>
      <c r="E638" s="20" t="s">
        <v>518</v>
      </c>
      <c r="F638" s="77"/>
      <c r="G638" s="77"/>
    </row>
    <row r="639" spans="1:7" ht="33.75">
      <c r="A639" s="5">
        <v>575</v>
      </c>
      <c r="B639" s="8" t="s">
        <v>568</v>
      </c>
      <c r="C639" s="70" t="s">
        <v>634</v>
      </c>
      <c r="D639" s="24"/>
      <c r="E639" s="20" t="s">
        <v>437</v>
      </c>
      <c r="F639" s="77">
        <f>F642+F640</f>
        <v>140</v>
      </c>
      <c r="G639" s="77">
        <f>G642+G640</f>
        <v>139.78</v>
      </c>
    </row>
    <row r="640" spans="1:7" ht="33.75">
      <c r="A640" s="5">
        <v>575</v>
      </c>
      <c r="B640" s="8" t="s">
        <v>568</v>
      </c>
      <c r="C640" s="70" t="s">
        <v>684</v>
      </c>
      <c r="D640" s="23"/>
      <c r="E640" s="22" t="s">
        <v>678</v>
      </c>
      <c r="F640" s="77">
        <f>F641</f>
        <v>28</v>
      </c>
      <c r="G640" s="77">
        <f>G641</f>
        <v>28</v>
      </c>
    </row>
    <row r="641" spans="1:7" ht="22.5">
      <c r="A641" s="5">
        <v>575</v>
      </c>
      <c r="B641" s="8" t="s">
        <v>568</v>
      </c>
      <c r="C641" s="70" t="s">
        <v>684</v>
      </c>
      <c r="D641" s="23">
        <v>600</v>
      </c>
      <c r="E641" s="20" t="s">
        <v>490</v>
      </c>
      <c r="F641" s="77">
        <v>28</v>
      </c>
      <c r="G641" s="77">
        <v>28</v>
      </c>
    </row>
    <row r="642" spans="1:7" ht="33.75">
      <c r="A642" s="5">
        <v>575</v>
      </c>
      <c r="B642" s="8" t="s">
        <v>568</v>
      </c>
      <c r="C642" s="27" t="s">
        <v>635</v>
      </c>
      <c r="D642" s="8"/>
      <c r="E642" s="20" t="s">
        <v>617</v>
      </c>
      <c r="F642" s="77">
        <f>F643</f>
        <v>112</v>
      </c>
      <c r="G642" s="77">
        <f>G643</f>
        <v>111.78</v>
      </c>
    </row>
    <row r="643" spans="1:7" ht="22.5">
      <c r="A643" s="5">
        <v>575</v>
      </c>
      <c r="B643" s="8" t="s">
        <v>568</v>
      </c>
      <c r="C643" s="27" t="s">
        <v>635</v>
      </c>
      <c r="D643" s="8" t="s">
        <v>142</v>
      </c>
      <c r="E643" s="20" t="s">
        <v>490</v>
      </c>
      <c r="F643" s="77">
        <f>39+22+51</f>
        <v>112</v>
      </c>
      <c r="G643" s="77">
        <v>111.78</v>
      </c>
    </row>
    <row r="644" spans="1:7" ht="22.5">
      <c r="A644" s="5">
        <v>575</v>
      </c>
      <c r="B644" s="8" t="s">
        <v>568</v>
      </c>
      <c r="C644" s="27" t="s">
        <v>636</v>
      </c>
      <c r="D644" s="8"/>
      <c r="E644" s="19" t="s">
        <v>392</v>
      </c>
      <c r="F644" s="77">
        <f>F647+F645</f>
        <v>1385.3</v>
      </c>
      <c r="G644" s="77">
        <f>G647+G645</f>
        <v>1385.3</v>
      </c>
    </row>
    <row r="645" spans="1:7" ht="22.5">
      <c r="A645" s="5">
        <v>575</v>
      </c>
      <c r="B645" s="8" t="s">
        <v>568</v>
      </c>
      <c r="C645" s="27" t="s">
        <v>671</v>
      </c>
      <c r="D645" s="8"/>
      <c r="E645" s="22" t="s">
        <v>670</v>
      </c>
      <c r="F645" s="77">
        <f>F646</f>
        <v>273</v>
      </c>
      <c r="G645" s="77">
        <f>G646</f>
        <v>273</v>
      </c>
    </row>
    <row r="646" spans="1:8" ht="22.5">
      <c r="A646" s="5">
        <v>575</v>
      </c>
      <c r="B646" s="8" t="s">
        <v>568</v>
      </c>
      <c r="C646" s="27" t="s">
        <v>671</v>
      </c>
      <c r="D646" s="8" t="s">
        <v>142</v>
      </c>
      <c r="E646" s="20" t="s">
        <v>490</v>
      </c>
      <c r="F646" s="77">
        <v>273</v>
      </c>
      <c r="G646" s="77">
        <v>273</v>
      </c>
      <c r="H646" s="92"/>
    </row>
    <row r="647" spans="1:7" ht="33.75">
      <c r="A647" s="5">
        <v>575</v>
      </c>
      <c r="B647" s="8" t="s">
        <v>568</v>
      </c>
      <c r="C647" s="27" t="s">
        <v>637</v>
      </c>
      <c r="D647" s="8"/>
      <c r="E647" s="20" t="s">
        <v>620</v>
      </c>
      <c r="F647" s="77">
        <f>F648</f>
        <v>1112.3</v>
      </c>
      <c r="G647" s="77">
        <f>G648</f>
        <v>1112.3</v>
      </c>
    </row>
    <row r="648" spans="1:7" ht="22.5">
      <c r="A648" s="5">
        <v>575</v>
      </c>
      <c r="B648" s="8" t="s">
        <v>568</v>
      </c>
      <c r="C648" s="27" t="s">
        <v>637</v>
      </c>
      <c r="D648" s="8" t="s">
        <v>142</v>
      </c>
      <c r="E648" s="20" t="s">
        <v>490</v>
      </c>
      <c r="F648" s="77">
        <f>389.55+221.3+501.45</f>
        <v>1112.3</v>
      </c>
      <c r="G648" s="77">
        <v>1112.3</v>
      </c>
    </row>
    <row r="649" spans="1:7" ht="22.5">
      <c r="A649" s="9">
        <v>575</v>
      </c>
      <c r="B649" s="11" t="s">
        <v>54</v>
      </c>
      <c r="C649" s="26"/>
      <c r="D649" s="9"/>
      <c r="E649" s="18" t="s">
        <v>72</v>
      </c>
      <c r="F649" s="75">
        <f aca="true" t="shared" si="28" ref="F649:G654">F650</f>
        <v>100</v>
      </c>
      <c r="G649" s="75">
        <f t="shared" si="28"/>
        <v>98.67</v>
      </c>
    </row>
    <row r="650" spans="1:7" ht="33.75">
      <c r="A650" s="5">
        <v>575</v>
      </c>
      <c r="B650" s="8" t="s">
        <v>54</v>
      </c>
      <c r="C650" s="70">
        <v>1200000000</v>
      </c>
      <c r="D650" s="9"/>
      <c r="E650" s="22" t="s">
        <v>38</v>
      </c>
      <c r="F650" s="76">
        <f t="shared" si="28"/>
        <v>100</v>
      </c>
      <c r="G650" s="76">
        <f t="shared" si="28"/>
        <v>98.67</v>
      </c>
    </row>
    <row r="651" spans="1:7" ht="22.5">
      <c r="A651" s="5">
        <v>575</v>
      </c>
      <c r="B651" s="8" t="s">
        <v>54</v>
      </c>
      <c r="C651" s="70">
        <v>1240000000</v>
      </c>
      <c r="D651" s="5"/>
      <c r="E651" s="30" t="s">
        <v>144</v>
      </c>
      <c r="F651" s="76">
        <f t="shared" si="28"/>
        <v>100</v>
      </c>
      <c r="G651" s="76">
        <f t="shared" si="28"/>
        <v>98.67</v>
      </c>
    </row>
    <row r="652" spans="1:7" ht="22.5">
      <c r="A652" s="5">
        <v>575</v>
      </c>
      <c r="B652" s="8" t="s">
        <v>54</v>
      </c>
      <c r="C652" s="70">
        <v>1240100000</v>
      </c>
      <c r="D652" s="5"/>
      <c r="E652" s="19" t="s">
        <v>360</v>
      </c>
      <c r="F652" s="76">
        <f t="shared" si="28"/>
        <v>100</v>
      </c>
      <c r="G652" s="76">
        <f t="shared" si="28"/>
        <v>98.67</v>
      </c>
    </row>
    <row r="653" spans="1:7" s="4" customFormat="1" ht="12.75">
      <c r="A653" s="5">
        <v>575</v>
      </c>
      <c r="B653" s="8" t="s">
        <v>54</v>
      </c>
      <c r="C653" s="70">
        <v>1240120000</v>
      </c>
      <c r="D653" s="5"/>
      <c r="E653" s="19" t="s">
        <v>383</v>
      </c>
      <c r="F653" s="76">
        <f t="shared" si="28"/>
        <v>100</v>
      </c>
      <c r="G653" s="76">
        <f t="shared" si="28"/>
        <v>98.67</v>
      </c>
    </row>
    <row r="654" spans="1:7" s="4" customFormat="1" ht="22.5">
      <c r="A654" s="5">
        <v>575</v>
      </c>
      <c r="B654" s="8" t="s">
        <v>54</v>
      </c>
      <c r="C654" s="70">
        <v>1240120010</v>
      </c>
      <c r="D654" s="5"/>
      <c r="E654" s="19" t="s">
        <v>145</v>
      </c>
      <c r="F654" s="77">
        <f>F655</f>
        <v>100</v>
      </c>
      <c r="G654" s="77">
        <f t="shared" si="28"/>
        <v>98.67</v>
      </c>
    </row>
    <row r="655" spans="1:7" ht="22.5">
      <c r="A655" s="5">
        <v>575</v>
      </c>
      <c r="B655" s="8" t="s">
        <v>54</v>
      </c>
      <c r="C655" s="70">
        <v>1240120010</v>
      </c>
      <c r="D655" s="24">
        <v>600</v>
      </c>
      <c r="E655" s="20" t="s">
        <v>518</v>
      </c>
      <c r="F655" s="77">
        <v>100</v>
      </c>
      <c r="G655" s="77">
        <v>98.67</v>
      </c>
    </row>
    <row r="656" spans="1:7" ht="12.75">
      <c r="A656" s="9">
        <v>575</v>
      </c>
      <c r="B656" s="11" t="s">
        <v>7</v>
      </c>
      <c r="C656" s="26"/>
      <c r="D656" s="9"/>
      <c r="E656" s="18" t="s">
        <v>23</v>
      </c>
      <c r="F656" s="75">
        <f>F657</f>
        <v>1048.2</v>
      </c>
      <c r="G656" s="75">
        <f>G657</f>
        <v>1048.19</v>
      </c>
    </row>
    <row r="657" spans="1:7" ht="33.75">
      <c r="A657" s="5">
        <v>575</v>
      </c>
      <c r="B657" s="8" t="s">
        <v>7</v>
      </c>
      <c r="C657" s="70">
        <v>1200000000</v>
      </c>
      <c r="D657" s="8"/>
      <c r="E657" s="22" t="s">
        <v>38</v>
      </c>
      <c r="F657" s="77">
        <f>F658</f>
        <v>1048.2</v>
      </c>
      <c r="G657" s="77">
        <f>G658</f>
        <v>1048.19</v>
      </c>
    </row>
    <row r="658" spans="1:7" ht="22.5">
      <c r="A658" s="5">
        <v>575</v>
      </c>
      <c r="B658" s="8" t="s">
        <v>7</v>
      </c>
      <c r="C658" s="70">
        <v>1250000000</v>
      </c>
      <c r="D658" s="8"/>
      <c r="E658" s="32" t="s">
        <v>176</v>
      </c>
      <c r="F658" s="77">
        <f>F659</f>
        <v>1048.2</v>
      </c>
      <c r="G658" s="77">
        <f>G659</f>
        <v>1048.19</v>
      </c>
    </row>
    <row r="659" spans="1:7" ht="22.5">
      <c r="A659" s="5">
        <v>575</v>
      </c>
      <c r="B659" s="8" t="s">
        <v>7</v>
      </c>
      <c r="C659" s="70">
        <v>1250100000</v>
      </c>
      <c r="D659" s="8"/>
      <c r="E659" s="22" t="s">
        <v>368</v>
      </c>
      <c r="F659" s="77">
        <f>F660+F666</f>
        <v>1048.2</v>
      </c>
      <c r="G659" s="77">
        <f>G660+G666</f>
        <v>1048.19</v>
      </c>
    </row>
    <row r="660" spans="1:7" ht="33.75">
      <c r="A660" s="5">
        <v>575</v>
      </c>
      <c r="B660" s="8" t="s">
        <v>7</v>
      </c>
      <c r="C660" s="70" t="s">
        <v>412</v>
      </c>
      <c r="D660" s="8"/>
      <c r="E660" s="20" t="s">
        <v>437</v>
      </c>
      <c r="F660" s="77">
        <f>F661</f>
        <v>150.00000000000003</v>
      </c>
      <c r="G660" s="77">
        <f>G661</f>
        <v>149.99</v>
      </c>
    </row>
    <row r="661" spans="1:7" ht="21.75" customHeight="1">
      <c r="A661" s="5">
        <v>575</v>
      </c>
      <c r="B661" s="8" t="s">
        <v>7</v>
      </c>
      <c r="C661" s="70" t="s">
        <v>414</v>
      </c>
      <c r="D661" s="8"/>
      <c r="E661" s="22" t="s">
        <v>369</v>
      </c>
      <c r="F661" s="77">
        <f>F664+F665</f>
        <v>150.00000000000003</v>
      </c>
      <c r="G661" s="77">
        <f>G664+G665</f>
        <v>149.99</v>
      </c>
    </row>
    <row r="662" spans="1:7" ht="22.5" hidden="1">
      <c r="A662" s="5">
        <v>575</v>
      </c>
      <c r="B662" s="8" t="s">
        <v>7</v>
      </c>
      <c r="C662" s="70" t="s">
        <v>413</v>
      </c>
      <c r="D662" s="8"/>
      <c r="E662" s="22" t="s">
        <v>149</v>
      </c>
      <c r="F662" s="77">
        <f>F663</f>
        <v>0</v>
      </c>
      <c r="G662" s="77">
        <f>G663</f>
        <v>0</v>
      </c>
    </row>
    <row r="663" spans="1:7" s="7" customFormat="1" ht="22.5" hidden="1">
      <c r="A663" s="5">
        <v>575</v>
      </c>
      <c r="B663" s="8" t="s">
        <v>7</v>
      </c>
      <c r="C663" s="70" t="s">
        <v>413</v>
      </c>
      <c r="D663" s="8" t="s">
        <v>96</v>
      </c>
      <c r="E663" s="33" t="s">
        <v>97</v>
      </c>
      <c r="F663" s="77"/>
      <c r="G663" s="77"/>
    </row>
    <row r="664" spans="1:7" s="7" customFormat="1" ht="22.5">
      <c r="A664" s="5">
        <v>575</v>
      </c>
      <c r="B664" s="8" t="s">
        <v>7</v>
      </c>
      <c r="C664" s="70" t="s">
        <v>414</v>
      </c>
      <c r="D664" s="8" t="s">
        <v>96</v>
      </c>
      <c r="E664" s="22" t="s">
        <v>97</v>
      </c>
      <c r="F664" s="77">
        <f>27-8.8-9.3</f>
        <v>8.899999999999999</v>
      </c>
      <c r="G664" s="77">
        <v>8.89</v>
      </c>
    </row>
    <row r="665" spans="1:8" s="7" customFormat="1" ht="22.5">
      <c r="A665" s="5">
        <v>575</v>
      </c>
      <c r="B665" s="8" t="s">
        <v>7</v>
      </c>
      <c r="C665" s="70" t="s">
        <v>414</v>
      </c>
      <c r="D665" s="8" t="s">
        <v>142</v>
      </c>
      <c r="E665" s="20" t="s">
        <v>490</v>
      </c>
      <c r="F665" s="77">
        <f>123+8.8+9.3</f>
        <v>141.10000000000002</v>
      </c>
      <c r="G665" s="77">
        <v>141.1</v>
      </c>
      <c r="H665" s="92"/>
    </row>
    <row r="666" spans="1:7" s="7" customFormat="1" ht="22.5">
      <c r="A666" s="5">
        <v>575</v>
      </c>
      <c r="B666" s="8" t="s">
        <v>7</v>
      </c>
      <c r="C666" s="70">
        <v>1250110000</v>
      </c>
      <c r="D666" s="8"/>
      <c r="E666" s="19" t="s">
        <v>392</v>
      </c>
      <c r="F666" s="77">
        <f>F667</f>
        <v>898.1999999999999</v>
      </c>
      <c r="G666" s="77">
        <f>G667</f>
        <v>898.2</v>
      </c>
    </row>
    <row r="667" spans="1:7" s="7" customFormat="1" ht="12.75">
      <c r="A667" s="5">
        <v>575</v>
      </c>
      <c r="B667" s="8" t="s">
        <v>7</v>
      </c>
      <c r="C667" s="70">
        <v>1250110240</v>
      </c>
      <c r="D667" s="8"/>
      <c r="E667" s="20" t="s">
        <v>638</v>
      </c>
      <c r="F667" s="77">
        <f>F668</f>
        <v>898.1999999999999</v>
      </c>
      <c r="G667" s="77">
        <f>G668</f>
        <v>898.2</v>
      </c>
    </row>
    <row r="668" spans="1:7" s="7" customFormat="1" ht="22.5">
      <c r="A668" s="5">
        <v>575</v>
      </c>
      <c r="B668" s="8" t="s">
        <v>7</v>
      </c>
      <c r="C668" s="70">
        <v>1250110240</v>
      </c>
      <c r="D668" s="8" t="s">
        <v>142</v>
      </c>
      <c r="E668" s="20" t="s">
        <v>490</v>
      </c>
      <c r="F668" s="77">
        <f>859.9+38.3</f>
        <v>898.1999999999999</v>
      </c>
      <c r="G668" s="77">
        <v>898.2</v>
      </c>
    </row>
    <row r="669" spans="1:7" s="7" customFormat="1" ht="12.75">
      <c r="A669" s="9">
        <v>575</v>
      </c>
      <c r="B669" s="11" t="s">
        <v>8</v>
      </c>
      <c r="C669" s="26"/>
      <c r="D669" s="9"/>
      <c r="E669" s="18" t="s">
        <v>9</v>
      </c>
      <c r="F669" s="75">
        <f>F670</f>
        <v>7996.110000000001</v>
      </c>
      <c r="G669" s="75">
        <f>G670</f>
        <v>7836.370000000001</v>
      </c>
    </row>
    <row r="670" spans="1:7" ht="33.75">
      <c r="A670" s="5">
        <v>575</v>
      </c>
      <c r="B670" s="8" t="s">
        <v>8</v>
      </c>
      <c r="C670" s="27" t="s">
        <v>234</v>
      </c>
      <c r="D670" s="8"/>
      <c r="E670" s="22" t="s">
        <v>38</v>
      </c>
      <c r="F670" s="76">
        <f>F691+F671+F682</f>
        <v>7996.110000000001</v>
      </c>
      <c r="G670" s="76">
        <f>G691+G671+G682</f>
        <v>7836.370000000001</v>
      </c>
    </row>
    <row r="671" spans="1:7" ht="22.5">
      <c r="A671" s="5">
        <v>575</v>
      </c>
      <c r="B671" s="8" t="s">
        <v>8</v>
      </c>
      <c r="C671" s="70">
        <v>1230000000</v>
      </c>
      <c r="D671" s="24"/>
      <c r="E671" s="29" t="s">
        <v>175</v>
      </c>
      <c r="F671" s="76">
        <f>F672</f>
        <v>151</v>
      </c>
      <c r="G671" s="76">
        <f>G672</f>
        <v>136.13</v>
      </c>
    </row>
    <row r="672" spans="1:7" ht="33.75">
      <c r="A672" s="5">
        <v>575</v>
      </c>
      <c r="B672" s="8" t="s">
        <v>8</v>
      </c>
      <c r="C672" s="70">
        <v>1230200000</v>
      </c>
      <c r="D672" s="8"/>
      <c r="E672" s="22" t="s">
        <v>373</v>
      </c>
      <c r="F672" s="76">
        <f>F673+F679</f>
        <v>151</v>
      </c>
      <c r="G672" s="76">
        <f>G673+G679</f>
        <v>136.13</v>
      </c>
    </row>
    <row r="673" spans="1:7" ht="12.75">
      <c r="A673" s="5">
        <v>575</v>
      </c>
      <c r="B673" s="8" t="s">
        <v>8</v>
      </c>
      <c r="C673" s="70">
        <v>1230220000</v>
      </c>
      <c r="D673" s="8"/>
      <c r="E673" s="19" t="s">
        <v>383</v>
      </c>
      <c r="F673" s="76">
        <f>F674+F676</f>
        <v>107.8</v>
      </c>
      <c r="G673" s="76">
        <f>G674+G676</f>
        <v>92.92999999999999</v>
      </c>
    </row>
    <row r="674" spans="1:7" ht="22.5">
      <c r="A674" s="5">
        <v>575</v>
      </c>
      <c r="B674" s="8" t="s">
        <v>8</v>
      </c>
      <c r="C674" s="70">
        <v>1230220010</v>
      </c>
      <c r="D674" s="8"/>
      <c r="E674" s="22" t="s">
        <v>372</v>
      </c>
      <c r="F674" s="76">
        <f>F675</f>
        <v>99</v>
      </c>
      <c r="G674" s="76">
        <f>G675</f>
        <v>84.13</v>
      </c>
    </row>
    <row r="675" spans="1:8" ht="22.5">
      <c r="A675" s="5">
        <v>575</v>
      </c>
      <c r="B675" s="8" t="s">
        <v>8</v>
      </c>
      <c r="C675" s="70">
        <v>1230220010</v>
      </c>
      <c r="D675" s="8" t="s">
        <v>96</v>
      </c>
      <c r="E675" s="20" t="s">
        <v>575</v>
      </c>
      <c r="F675" s="76">
        <f>100-1</f>
        <v>99</v>
      </c>
      <c r="G675" s="76">
        <v>84.13</v>
      </c>
      <c r="H675" s="93"/>
    </row>
    <row r="676" spans="1:7" ht="33.75">
      <c r="A676" s="5">
        <v>575</v>
      </c>
      <c r="B676" s="8" t="s">
        <v>8</v>
      </c>
      <c r="C676" s="27" t="s">
        <v>642</v>
      </c>
      <c r="D676" s="8"/>
      <c r="E676" s="20" t="s">
        <v>437</v>
      </c>
      <c r="F676" s="76">
        <f>F677</f>
        <v>8.8</v>
      </c>
      <c r="G676" s="76">
        <f>G677</f>
        <v>8.8</v>
      </c>
    </row>
    <row r="677" spans="1:7" ht="56.25">
      <c r="A677" s="5">
        <v>575</v>
      </c>
      <c r="B677" s="8" t="s">
        <v>8</v>
      </c>
      <c r="C677" s="70" t="s">
        <v>639</v>
      </c>
      <c r="D677" s="8"/>
      <c r="E677" s="20" t="s">
        <v>640</v>
      </c>
      <c r="F677" s="76">
        <f>F678</f>
        <v>8.8</v>
      </c>
      <c r="G677" s="76">
        <f>G678</f>
        <v>8.8</v>
      </c>
    </row>
    <row r="678" spans="1:7" ht="22.5">
      <c r="A678" s="5">
        <v>575</v>
      </c>
      <c r="B678" s="8" t="s">
        <v>8</v>
      </c>
      <c r="C678" s="70" t="s">
        <v>639</v>
      </c>
      <c r="D678" s="8" t="s">
        <v>96</v>
      </c>
      <c r="E678" s="20" t="s">
        <v>575</v>
      </c>
      <c r="F678" s="76">
        <f>4.35+4.45</f>
        <v>8.8</v>
      </c>
      <c r="G678" s="76">
        <v>8.8</v>
      </c>
    </row>
    <row r="679" spans="1:7" ht="22.5">
      <c r="A679" s="5">
        <v>575</v>
      </c>
      <c r="B679" s="8" t="s">
        <v>8</v>
      </c>
      <c r="C679" s="70">
        <v>1230210000</v>
      </c>
      <c r="D679" s="8"/>
      <c r="E679" s="19" t="s">
        <v>392</v>
      </c>
      <c r="F679" s="76">
        <f>F680</f>
        <v>43.2</v>
      </c>
      <c r="G679" s="76">
        <f>G680</f>
        <v>43.2</v>
      </c>
    </row>
    <row r="680" spans="1:7" ht="45">
      <c r="A680" s="5">
        <v>575</v>
      </c>
      <c r="B680" s="8" t="s">
        <v>8</v>
      </c>
      <c r="C680" s="70">
        <v>1230210660</v>
      </c>
      <c r="D680" s="8"/>
      <c r="E680" s="20" t="s">
        <v>641</v>
      </c>
      <c r="F680" s="76">
        <f>F681</f>
        <v>43.2</v>
      </c>
      <c r="G680" s="76">
        <f>G681</f>
        <v>43.2</v>
      </c>
    </row>
    <row r="681" spans="1:7" ht="22.5">
      <c r="A681" s="5">
        <v>575</v>
      </c>
      <c r="B681" s="8" t="s">
        <v>8</v>
      </c>
      <c r="C681" s="70">
        <v>1230210660</v>
      </c>
      <c r="D681" s="8" t="s">
        <v>96</v>
      </c>
      <c r="E681" s="20" t="s">
        <v>575</v>
      </c>
      <c r="F681" s="76">
        <v>43.2</v>
      </c>
      <c r="G681" s="76">
        <v>43.2</v>
      </c>
    </row>
    <row r="682" spans="1:7" ht="22.5">
      <c r="A682" s="5">
        <v>575</v>
      </c>
      <c r="B682" s="8" t="s">
        <v>8</v>
      </c>
      <c r="C682" s="27" t="s">
        <v>151</v>
      </c>
      <c r="D682" s="8"/>
      <c r="E682" s="34" t="s">
        <v>144</v>
      </c>
      <c r="F682" s="76">
        <f>F683</f>
        <v>30</v>
      </c>
      <c r="G682" s="76">
        <f>G683</f>
        <v>30</v>
      </c>
    </row>
    <row r="683" spans="1:7" ht="45">
      <c r="A683" s="5">
        <v>575</v>
      </c>
      <c r="B683" s="8" t="s">
        <v>8</v>
      </c>
      <c r="C683" s="27" t="s">
        <v>152</v>
      </c>
      <c r="D683" s="8"/>
      <c r="E683" s="33" t="s">
        <v>375</v>
      </c>
      <c r="F683" s="76">
        <f>F684+F687</f>
        <v>30</v>
      </c>
      <c r="G683" s="76">
        <f>G684+G687</f>
        <v>30</v>
      </c>
    </row>
    <row r="684" spans="1:7" ht="12.75">
      <c r="A684" s="5">
        <v>575</v>
      </c>
      <c r="B684" s="8" t="s">
        <v>8</v>
      </c>
      <c r="C684" s="27" t="s">
        <v>153</v>
      </c>
      <c r="D684" s="8"/>
      <c r="E684" s="19" t="s">
        <v>383</v>
      </c>
      <c r="F684" s="76">
        <f>F685</f>
        <v>0</v>
      </c>
      <c r="G684" s="76">
        <f>G685</f>
        <v>0</v>
      </c>
    </row>
    <row r="685" spans="1:7" ht="22.5">
      <c r="A685" s="5">
        <v>575</v>
      </c>
      <c r="B685" s="8" t="s">
        <v>8</v>
      </c>
      <c r="C685" s="27" t="s">
        <v>154</v>
      </c>
      <c r="D685" s="8"/>
      <c r="E685" s="33" t="s">
        <v>492</v>
      </c>
      <c r="F685" s="76">
        <f>F686</f>
        <v>0</v>
      </c>
      <c r="G685" s="76">
        <f>G686</f>
        <v>0</v>
      </c>
    </row>
    <row r="686" spans="1:7" ht="22.5">
      <c r="A686" s="5">
        <v>575</v>
      </c>
      <c r="B686" s="8" t="s">
        <v>8</v>
      </c>
      <c r="C686" s="27" t="s">
        <v>154</v>
      </c>
      <c r="D686" s="8" t="s">
        <v>96</v>
      </c>
      <c r="E686" s="20" t="s">
        <v>575</v>
      </c>
      <c r="F686" s="76">
        <f>23-23</f>
        <v>0</v>
      </c>
      <c r="G686" s="76"/>
    </row>
    <row r="687" spans="1:7" ht="22.5">
      <c r="A687" s="5">
        <v>575</v>
      </c>
      <c r="B687" s="8" t="s">
        <v>8</v>
      </c>
      <c r="C687" s="27" t="s">
        <v>579</v>
      </c>
      <c r="D687" s="8"/>
      <c r="E687" s="19" t="s">
        <v>392</v>
      </c>
      <c r="F687" s="76">
        <f>F688</f>
        <v>30</v>
      </c>
      <c r="G687" s="76">
        <f>G688</f>
        <v>30</v>
      </c>
    </row>
    <row r="688" spans="1:7" ht="22.5">
      <c r="A688" s="5">
        <v>575</v>
      </c>
      <c r="B688" s="8" t="s">
        <v>8</v>
      </c>
      <c r="C688" s="27" t="s">
        <v>710</v>
      </c>
      <c r="D688" s="8"/>
      <c r="E688" s="19" t="s">
        <v>705</v>
      </c>
      <c r="F688" s="76">
        <f>F689</f>
        <v>30</v>
      </c>
      <c r="G688" s="76">
        <f>G689</f>
        <v>30</v>
      </c>
    </row>
    <row r="689" spans="1:7" ht="22.5">
      <c r="A689" s="5">
        <v>575</v>
      </c>
      <c r="B689" s="8" t="s">
        <v>8</v>
      </c>
      <c r="C689" s="27" t="s">
        <v>710</v>
      </c>
      <c r="D689" s="8" t="s">
        <v>96</v>
      </c>
      <c r="E689" s="20" t="s">
        <v>575</v>
      </c>
      <c r="F689" s="76">
        <v>30</v>
      </c>
      <c r="G689" s="76">
        <v>30</v>
      </c>
    </row>
    <row r="690" spans="1:7" ht="12.75">
      <c r="A690" s="5">
        <v>575</v>
      </c>
      <c r="B690" s="8" t="s">
        <v>8</v>
      </c>
      <c r="C690" s="27" t="s">
        <v>155</v>
      </c>
      <c r="D690" s="8"/>
      <c r="E690" s="33" t="s">
        <v>170</v>
      </c>
      <c r="F690" s="76">
        <f>F691</f>
        <v>7815.110000000001</v>
      </c>
      <c r="G690" s="76">
        <f>G691</f>
        <v>7670.240000000001</v>
      </c>
    </row>
    <row r="691" spans="1:7" ht="33.75">
      <c r="A691" s="5">
        <v>575</v>
      </c>
      <c r="B691" s="8" t="s">
        <v>8</v>
      </c>
      <c r="C691" s="27" t="s">
        <v>156</v>
      </c>
      <c r="D691" s="8"/>
      <c r="E691" s="20" t="s">
        <v>157</v>
      </c>
      <c r="F691" s="76">
        <f>F692+F702</f>
        <v>7815.110000000001</v>
      </c>
      <c r="G691" s="76">
        <f>G692+G702</f>
        <v>7670.240000000001</v>
      </c>
    </row>
    <row r="692" spans="1:7" ht="12.75">
      <c r="A692" s="5">
        <v>575</v>
      </c>
      <c r="B692" s="8" t="s">
        <v>8</v>
      </c>
      <c r="C692" s="27" t="s">
        <v>158</v>
      </c>
      <c r="D692" s="8"/>
      <c r="E692" s="19" t="s">
        <v>383</v>
      </c>
      <c r="F692" s="76">
        <f>F693+F695+F699</f>
        <v>7736.610000000001</v>
      </c>
      <c r="G692" s="76">
        <f>G693+G695+G699</f>
        <v>7612.400000000001</v>
      </c>
    </row>
    <row r="693" spans="1:7" ht="12.75">
      <c r="A693" s="5">
        <v>575</v>
      </c>
      <c r="B693" s="8" t="s">
        <v>8</v>
      </c>
      <c r="C693" s="27" t="s">
        <v>159</v>
      </c>
      <c r="D693" s="8"/>
      <c r="E693" s="20" t="s">
        <v>496</v>
      </c>
      <c r="F693" s="76">
        <f>F694</f>
        <v>947</v>
      </c>
      <c r="G693" s="76">
        <f>G694</f>
        <v>940.39</v>
      </c>
    </row>
    <row r="694" spans="1:7" ht="45">
      <c r="A694" s="5">
        <v>575</v>
      </c>
      <c r="B694" s="8" t="s">
        <v>8</v>
      </c>
      <c r="C694" s="27" t="s">
        <v>159</v>
      </c>
      <c r="D694" s="8" t="s">
        <v>94</v>
      </c>
      <c r="E694" s="20" t="s">
        <v>95</v>
      </c>
      <c r="F694" s="76">
        <v>947</v>
      </c>
      <c r="G694" s="76">
        <v>940.39</v>
      </c>
    </row>
    <row r="695" spans="1:7" ht="33.75">
      <c r="A695" s="5">
        <v>575</v>
      </c>
      <c r="B695" s="8" t="s">
        <v>8</v>
      </c>
      <c r="C695" s="27" t="s">
        <v>160</v>
      </c>
      <c r="D695" s="8"/>
      <c r="E695" s="20" t="s">
        <v>146</v>
      </c>
      <c r="F695" s="76">
        <f>F696+F697+F698</f>
        <v>6781.610000000001</v>
      </c>
      <c r="G695" s="76">
        <f>G696+G697+G698</f>
        <v>6666.01</v>
      </c>
    </row>
    <row r="696" spans="1:7" ht="45">
      <c r="A696" s="5">
        <v>575</v>
      </c>
      <c r="B696" s="8" t="s">
        <v>8</v>
      </c>
      <c r="C696" s="27" t="s">
        <v>160</v>
      </c>
      <c r="D696" s="8" t="s">
        <v>94</v>
      </c>
      <c r="E696" s="20" t="s">
        <v>95</v>
      </c>
      <c r="F696" s="76">
        <f>5107+2-121.9-8-2</f>
        <v>4977.1</v>
      </c>
      <c r="G696" s="76">
        <v>4889.68</v>
      </c>
    </row>
    <row r="697" spans="1:8" ht="22.5">
      <c r="A697" s="5">
        <v>575</v>
      </c>
      <c r="B697" s="8" t="s">
        <v>8</v>
      </c>
      <c r="C697" s="27" t="s">
        <v>160</v>
      </c>
      <c r="D697" s="8" t="s">
        <v>96</v>
      </c>
      <c r="E697" s="20" t="s">
        <v>575</v>
      </c>
      <c r="F697" s="76">
        <f>1670.4-2-4.34-14.45+121.9+2</f>
        <v>1773.5100000000002</v>
      </c>
      <c r="G697" s="76">
        <v>1752.15</v>
      </c>
      <c r="H697" s="93"/>
    </row>
    <row r="698" spans="1:7" ht="12.75">
      <c r="A698" s="5">
        <v>575</v>
      </c>
      <c r="B698" s="8" t="s">
        <v>8</v>
      </c>
      <c r="C698" s="27" t="s">
        <v>160</v>
      </c>
      <c r="D698" s="8" t="s">
        <v>140</v>
      </c>
      <c r="E698" s="19" t="s">
        <v>141</v>
      </c>
      <c r="F698" s="76">
        <f>21+10</f>
        <v>31</v>
      </c>
      <c r="G698" s="76">
        <v>24.18</v>
      </c>
    </row>
    <row r="699" spans="1:7" ht="33.75">
      <c r="A699" s="5">
        <v>575</v>
      </c>
      <c r="B699" s="8" t="s">
        <v>8</v>
      </c>
      <c r="C699" s="27" t="s">
        <v>734</v>
      </c>
      <c r="D699" s="8"/>
      <c r="E699" s="20" t="s">
        <v>437</v>
      </c>
      <c r="F699" s="76">
        <f>F700</f>
        <v>8</v>
      </c>
      <c r="G699" s="76">
        <f>G700</f>
        <v>6</v>
      </c>
    </row>
    <row r="700" spans="1:7" ht="33.75">
      <c r="A700" s="5">
        <v>575</v>
      </c>
      <c r="B700" s="8" t="s">
        <v>8</v>
      </c>
      <c r="C700" s="27" t="s">
        <v>735</v>
      </c>
      <c r="D700" s="8"/>
      <c r="E700" s="22" t="s">
        <v>678</v>
      </c>
      <c r="F700" s="76">
        <f>F701</f>
        <v>8</v>
      </c>
      <c r="G700" s="76">
        <f>G701</f>
        <v>6</v>
      </c>
    </row>
    <row r="701" spans="1:7" ht="45">
      <c r="A701" s="5">
        <v>575</v>
      </c>
      <c r="B701" s="8" t="s">
        <v>8</v>
      </c>
      <c r="C701" s="27" t="s">
        <v>735</v>
      </c>
      <c r="D701" s="8" t="s">
        <v>94</v>
      </c>
      <c r="E701" s="20" t="s">
        <v>95</v>
      </c>
      <c r="F701" s="76">
        <v>8</v>
      </c>
      <c r="G701" s="76">
        <v>6</v>
      </c>
    </row>
    <row r="702" spans="1:7" ht="22.5">
      <c r="A702" s="5">
        <v>575</v>
      </c>
      <c r="B702" s="8" t="s">
        <v>8</v>
      </c>
      <c r="C702" s="27" t="s">
        <v>730</v>
      </c>
      <c r="D702" s="8"/>
      <c r="E702" s="19" t="s">
        <v>392</v>
      </c>
      <c r="F702" s="76">
        <f>F703</f>
        <v>78.5</v>
      </c>
      <c r="G702" s="76">
        <f>G703</f>
        <v>57.84</v>
      </c>
    </row>
    <row r="703" spans="1:7" ht="22.5">
      <c r="A703" s="5">
        <v>575</v>
      </c>
      <c r="B703" s="8" t="s">
        <v>8</v>
      </c>
      <c r="C703" s="27" t="s">
        <v>731</v>
      </c>
      <c r="D703" s="8"/>
      <c r="E703" s="22" t="s">
        <v>670</v>
      </c>
      <c r="F703" s="76">
        <f>F704</f>
        <v>78.5</v>
      </c>
      <c r="G703" s="76">
        <f>G704</f>
        <v>57.84</v>
      </c>
    </row>
    <row r="704" spans="1:7" ht="45">
      <c r="A704" s="5">
        <v>575</v>
      </c>
      <c r="B704" s="8" t="s">
        <v>8</v>
      </c>
      <c r="C704" s="27" t="s">
        <v>731</v>
      </c>
      <c r="D704" s="8" t="s">
        <v>94</v>
      </c>
      <c r="E704" s="20" t="s">
        <v>95</v>
      </c>
      <c r="F704" s="76">
        <v>78.5</v>
      </c>
      <c r="G704" s="76">
        <v>57.84</v>
      </c>
    </row>
    <row r="705" spans="1:7" ht="12.75">
      <c r="A705" s="9">
        <v>575</v>
      </c>
      <c r="B705" s="11" t="s">
        <v>12</v>
      </c>
      <c r="C705" s="70"/>
      <c r="D705" s="11"/>
      <c r="E705" s="18" t="s">
        <v>13</v>
      </c>
      <c r="F705" s="80">
        <f>F706</f>
        <v>3401.6000000000004</v>
      </c>
      <c r="G705" s="80">
        <f>G706</f>
        <v>3401.6</v>
      </c>
    </row>
    <row r="706" spans="1:7" s="69" customFormat="1" ht="12.75">
      <c r="A706" s="9">
        <v>575</v>
      </c>
      <c r="B706" s="11" t="s">
        <v>80</v>
      </c>
      <c r="C706" s="26"/>
      <c r="D706" s="11"/>
      <c r="E706" s="18" t="s">
        <v>81</v>
      </c>
      <c r="F706" s="80">
        <f aca="true" t="shared" si="29" ref="F706:G710">F707</f>
        <v>3401.6000000000004</v>
      </c>
      <c r="G706" s="80">
        <f t="shared" si="29"/>
        <v>3401.6</v>
      </c>
    </row>
    <row r="707" spans="1:7" s="7" customFormat="1" ht="33.75">
      <c r="A707" s="5">
        <v>575</v>
      </c>
      <c r="B707" s="8" t="s">
        <v>80</v>
      </c>
      <c r="C707" s="27" t="s">
        <v>234</v>
      </c>
      <c r="D707" s="8"/>
      <c r="E707" s="22" t="s">
        <v>38</v>
      </c>
      <c r="F707" s="77">
        <f t="shared" si="29"/>
        <v>3401.6000000000004</v>
      </c>
      <c r="G707" s="77">
        <f t="shared" si="29"/>
        <v>3401.6</v>
      </c>
    </row>
    <row r="708" spans="1:7" s="69" customFormat="1" ht="12.75">
      <c r="A708" s="5">
        <v>575</v>
      </c>
      <c r="B708" s="8" t="s">
        <v>80</v>
      </c>
      <c r="C708" s="70">
        <v>1210000000</v>
      </c>
      <c r="D708" s="8"/>
      <c r="E708" s="32" t="s">
        <v>174</v>
      </c>
      <c r="F708" s="77">
        <f t="shared" si="29"/>
        <v>3401.6000000000004</v>
      </c>
      <c r="G708" s="77">
        <f t="shared" si="29"/>
        <v>3401.6</v>
      </c>
    </row>
    <row r="709" spans="1:7" s="7" customFormat="1" ht="22.5">
      <c r="A709" s="5">
        <v>575</v>
      </c>
      <c r="B709" s="8" t="s">
        <v>80</v>
      </c>
      <c r="C709" s="70">
        <v>1210100000</v>
      </c>
      <c r="D709" s="8"/>
      <c r="E709" s="22" t="s">
        <v>352</v>
      </c>
      <c r="F709" s="77">
        <f t="shared" si="29"/>
        <v>3401.6000000000004</v>
      </c>
      <c r="G709" s="77">
        <f t="shared" si="29"/>
        <v>3401.6</v>
      </c>
    </row>
    <row r="710" spans="1:7" s="7" customFormat="1" ht="22.5">
      <c r="A710" s="5">
        <v>575</v>
      </c>
      <c r="B710" s="8" t="s">
        <v>80</v>
      </c>
      <c r="C710" s="70">
        <v>1210110000</v>
      </c>
      <c r="D710" s="8"/>
      <c r="E710" s="22" t="s">
        <v>392</v>
      </c>
      <c r="F710" s="77">
        <f t="shared" si="29"/>
        <v>3401.6000000000004</v>
      </c>
      <c r="G710" s="77">
        <f t="shared" si="29"/>
        <v>3401.6</v>
      </c>
    </row>
    <row r="711" spans="1:7" s="7" customFormat="1" ht="56.25">
      <c r="A711" s="5">
        <v>575</v>
      </c>
      <c r="B711" s="8" t="s">
        <v>80</v>
      </c>
      <c r="C711" s="70">
        <v>1210110500</v>
      </c>
      <c r="D711" s="8"/>
      <c r="E711" s="20" t="s">
        <v>524</v>
      </c>
      <c r="F711" s="77">
        <f>F712+F713</f>
        <v>3401.6000000000004</v>
      </c>
      <c r="G711" s="77">
        <f>G712+G713</f>
        <v>3401.6</v>
      </c>
    </row>
    <row r="712" spans="1:8" s="7" customFormat="1" ht="22.5">
      <c r="A712" s="5">
        <v>575</v>
      </c>
      <c r="B712" s="8" t="s">
        <v>80</v>
      </c>
      <c r="C712" s="70">
        <v>1210110500</v>
      </c>
      <c r="D712" s="8" t="s">
        <v>96</v>
      </c>
      <c r="E712" s="20" t="s">
        <v>575</v>
      </c>
      <c r="F712" s="77">
        <f>82.6+0.394</f>
        <v>82.994</v>
      </c>
      <c r="G712" s="77">
        <v>82.99</v>
      </c>
      <c r="H712" s="7">
        <v>0.394</v>
      </c>
    </row>
    <row r="713" spans="1:8" s="7" customFormat="1" ht="12.75">
      <c r="A713" s="5">
        <v>575</v>
      </c>
      <c r="B713" s="8" t="s">
        <v>80</v>
      </c>
      <c r="C713" s="70">
        <v>1210110500</v>
      </c>
      <c r="D713" s="8" t="s">
        <v>167</v>
      </c>
      <c r="E713" s="19" t="s">
        <v>172</v>
      </c>
      <c r="F713" s="77">
        <f>3319-0.394</f>
        <v>3318.606</v>
      </c>
      <c r="G713" s="77">
        <v>3318.61</v>
      </c>
      <c r="H713" s="7">
        <v>-0.394</v>
      </c>
    </row>
    <row r="714" spans="1:7" ht="22.5">
      <c r="A714" s="9">
        <v>592</v>
      </c>
      <c r="B714" s="9"/>
      <c r="C714" s="26"/>
      <c r="D714" s="9"/>
      <c r="E714" s="18" t="s">
        <v>88</v>
      </c>
      <c r="F714" s="75">
        <f>F715+F735+F727</f>
        <v>10256</v>
      </c>
      <c r="G714" s="75">
        <f>G715+G735+G727</f>
        <v>10100.66</v>
      </c>
    </row>
    <row r="715" spans="1:7" ht="12.75">
      <c r="A715" s="9">
        <v>592</v>
      </c>
      <c r="B715" s="11" t="s">
        <v>553</v>
      </c>
      <c r="C715" s="26"/>
      <c r="D715" s="9"/>
      <c r="E715" s="18" t="s">
        <v>560</v>
      </c>
      <c r="F715" s="75">
        <f aca="true" t="shared" si="30" ref="F715:G720">F716</f>
        <v>7256</v>
      </c>
      <c r="G715" s="75">
        <f t="shared" si="30"/>
        <v>7100.66</v>
      </c>
    </row>
    <row r="716" spans="1:7" ht="33.75">
      <c r="A716" s="9">
        <v>592</v>
      </c>
      <c r="B716" s="11" t="s">
        <v>51</v>
      </c>
      <c r="C716" s="26"/>
      <c r="D716" s="9"/>
      <c r="E716" s="18" t="s">
        <v>65</v>
      </c>
      <c r="F716" s="75">
        <f t="shared" si="30"/>
        <v>7256</v>
      </c>
      <c r="G716" s="75">
        <f t="shared" si="30"/>
        <v>7100.66</v>
      </c>
    </row>
    <row r="717" spans="1:7" ht="22.5">
      <c r="A717" s="5">
        <v>592</v>
      </c>
      <c r="B717" s="8" t="s">
        <v>51</v>
      </c>
      <c r="C717" s="27" t="s">
        <v>161</v>
      </c>
      <c r="D717" s="5"/>
      <c r="E717" s="20" t="s">
        <v>39</v>
      </c>
      <c r="F717" s="76">
        <f t="shared" si="30"/>
        <v>7256</v>
      </c>
      <c r="G717" s="76">
        <f t="shared" si="30"/>
        <v>7100.66</v>
      </c>
    </row>
    <row r="718" spans="1:7" s="4" customFormat="1" ht="12.75">
      <c r="A718" s="5">
        <v>592</v>
      </c>
      <c r="B718" s="8" t="s">
        <v>51</v>
      </c>
      <c r="C718" s="27" t="s">
        <v>162</v>
      </c>
      <c r="D718" s="8"/>
      <c r="E718" s="30" t="s">
        <v>170</v>
      </c>
      <c r="F718" s="77">
        <f t="shared" si="30"/>
        <v>7256</v>
      </c>
      <c r="G718" s="77">
        <f t="shared" si="30"/>
        <v>7100.66</v>
      </c>
    </row>
    <row r="719" spans="1:7" s="4" customFormat="1" ht="22.5">
      <c r="A719" s="5">
        <v>592</v>
      </c>
      <c r="B719" s="8" t="s">
        <v>51</v>
      </c>
      <c r="C719" s="27" t="s">
        <v>163</v>
      </c>
      <c r="D719" s="8"/>
      <c r="E719" s="20" t="s">
        <v>164</v>
      </c>
      <c r="F719" s="77">
        <f>F720+F725</f>
        <v>7256</v>
      </c>
      <c r="G719" s="77">
        <f>G720+G725</f>
        <v>7100.66</v>
      </c>
    </row>
    <row r="720" spans="1:7" ht="12.75">
      <c r="A720" s="5">
        <v>592</v>
      </c>
      <c r="B720" s="8" t="s">
        <v>51</v>
      </c>
      <c r="C720" s="27" t="s">
        <v>165</v>
      </c>
      <c r="D720" s="8"/>
      <c r="E720" s="19" t="s">
        <v>383</v>
      </c>
      <c r="F720" s="77">
        <f t="shared" si="30"/>
        <v>6956</v>
      </c>
      <c r="G720" s="77">
        <f t="shared" si="30"/>
        <v>6800.66</v>
      </c>
    </row>
    <row r="721" spans="1:7" ht="22.5">
      <c r="A721" s="5">
        <v>592</v>
      </c>
      <c r="B721" s="8" t="s">
        <v>51</v>
      </c>
      <c r="C721" s="27" t="s">
        <v>166</v>
      </c>
      <c r="D721" s="8"/>
      <c r="E721" s="20" t="s">
        <v>545</v>
      </c>
      <c r="F721" s="77">
        <f>F722+F723+F724</f>
        <v>6956</v>
      </c>
      <c r="G721" s="77">
        <f>G722+G723+G724</f>
        <v>6800.66</v>
      </c>
    </row>
    <row r="722" spans="1:7" s="7" customFormat="1" ht="45">
      <c r="A722" s="5">
        <v>592</v>
      </c>
      <c r="B722" s="8" t="s">
        <v>51</v>
      </c>
      <c r="C722" s="27" t="s">
        <v>166</v>
      </c>
      <c r="D722" s="8" t="s">
        <v>94</v>
      </c>
      <c r="E722" s="20" t="s">
        <v>95</v>
      </c>
      <c r="F722" s="76">
        <f>6140+31</f>
        <v>6171</v>
      </c>
      <c r="G722" s="76">
        <v>6099.37</v>
      </c>
    </row>
    <row r="723" spans="1:7" ht="22.5">
      <c r="A723" s="5">
        <v>592</v>
      </c>
      <c r="B723" s="8" t="s">
        <v>51</v>
      </c>
      <c r="C723" s="27" t="s">
        <v>166</v>
      </c>
      <c r="D723" s="8" t="s">
        <v>96</v>
      </c>
      <c r="E723" s="20" t="s">
        <v>575</v>
      </c>
      <c r="F723" s="76">
        <f>746+29+9</f>
        <v>784</v>
      </c>
      <c r="G723" s="76">
        <v>700.97</v>
      </c>
    </row>
    <row r="724" spans="1:7" ht="13.5" customHeight="1">
      <c r="A724" s="5">
        <v>592</v>
      </c>
      <c r="B724" s="8" t="s">
        <v>51</v>
      </c>
      <c r="C724" s="27" t="s">
        <v>166</v>
      </c>
      <c r="D724" s="8" t="s">
        <v>140</v>
      </c>
      <c r="E724" s="19" t="s">
        <v>141</v>
      </c>
      <c r="F724" s="76">
        <f>10-9</f>
        <v>1</v>
      </c>
      <c r="G724" s="76">
        <v>0.32</v>
      </c>
    </row>
    <row r="725" spans="1:7" ht="39" customHeight="1">
      <c r="A725" s="5">
        <v>592</v>
      </c>
      <c r="B725" s="8" t="s">
        <v>51</v>
      </c>
      <c r="C725" s="27" t="s">
        <v>574</v>
      </c>
      <c r="D725" s="8"/>
      <c r="E725" s="20" t="s">
        <v>29</v>
      </c>
      <c r="F725" s="76">
        <f>F726</f>
        <v>300</v>
      </c>
      <c r="G725" s="76">
        <f>G726</f>
        <v>300</v>
      </c>
    </row>
    <row r="726" spans="1:7" ht="25.5" customHeight="1">
      <c r="A726" s="5">
        <v>592</v>
      </c>
      <c r="B726" s="8" t="s">
        <v>51</v>
      </c>
      <c r="C726" s="27" t="s">
        <v>574</v>
      </c>
      <c r="D726" s="8" t="s">
        <v>96</v>
      </c>
      <c r="E726" s="20" t="s">
        <v>575</v>
      </c>
      <c r="F726" s="76">
        <v>300</v>
      </c>
      <c r="G726" s="76">
        <v>300</v>
      </c>
    </row>
    <row r="727" spans="1:7" ht="12.75">
      <c r="A727" s="9">
        <v>592</v>
      </c>
      <c r="B727" s="11" t="s">
        <v>583</v>
      </c>
      <c r="C727" s="25"/>
      <c r="D727" s="11"/>
      <c r="E727" s="21" t="s">
        <v>584</v>
      </c>
      <c r="F727" s="75">
        <f aca="true" t="shared" si="31" ref="F727:F732">F728</f>
        <v>3000</v>
      </c>
      <c r="G727" s="75">
        <f aca="true" t="shared" si="32" ref="G727:G733">G728</f>
        <v>3000</v>
      </c>
    </row>
    <row r="728" spans="1:7" ht="12.75">
      <c r="A728" s="9">
        <v>592</v>
      </c>
      <c r="B728" s="11" t="s">
        <v>585</v>
      </c>
      <c r="C728" s="25"/>
      <c r="D728" s="11"/>
      <c r="E728" s="21" t="s">
        <v>586</v>
      </c>
      <c r="F728" s="75">
        <f t="shared" si="31"/>
        <v>3000</v>
      </c>
      <c r="G728" s="75">
        <f t="shared" si="32"/>
        <v>3000</v>
      </c>
    </row>
    <row r="729" spans="1:7" ht="22.5">
      <c r="A729" s="5">
        <v>592</v>
      </c>
      <c r="B729" s="8" t="s">
        <v>585</v>
      </c>
      <c r="C729" s="27" t="s">
        <v>161</v>
      </c>
      <c r="D729" s="5"/>
      <c r="E729" s="20" t="s">
        <v>39</v>
      </c>
      <c r="F729" s="76">
        <f t="shared" si="31"/>
        <v>3000</v>
      </c>
      <c r="G729" s="76">
        <f t="shared" si="32"/>
        <v>3000</v>
      </c>
    </row>
    <row r="730" spans="1:7" ht="22.5">
      <c r="A730" s="5">
        <v>592</v>
      </c>
      <c r="B730" s="8" t="s">
        <v>585</v>
      </c>
      <c r="C730" s="27" t="s">
        <v>587</v>
      </c>
      <c r="D730" s="5"/>
      <c r="E730" s="20" t="s">
        <v>588</v>
      </c>
      <c r="F730" s="76">
        <f t="shared" si="31"/>
        <v>3000</v>
      </c>
      <c r="G730" s="76">
        <f t="shared" si="32"/>
        <v>3000</v>
      </c>
    </row>
    <row r="731" spans="1:7" ht="22.5">
      <c r="A731" s="5">
        <v>592</v>
      </c>
      <c r="B731" s="8" t="s">
        <v>585</v>
      </c>
      <c r="C731" s="27" t="s">
        <v>589</v>
      </c>
      <c r="D731" s="5"/>
      <c r="E731" s="20" t="s">
        <v>590</v>
      </c>
      <c r="F731" s="76">
        <f t="shared" si="31"/>
        <v>3000</v>
      </c>
      <c r="G731" s="76">
        <f t="shared" si="32"/>
        <v>3000</v>
      </c>
    </row>
    <row r="732" spans="1:7" ht="12.75">
      <c r="A732" s="5">
        <v>592</v>
      </c>
      <c r="B732" s="8" t="s">
        <v>585</v>
      </c>
      <c r="C732" s="27" t="s">
        <v>591</v>
      </c>
      <c r="D732" s="5"/>
      <c r="E732" s="19" t="s">
        <v>383</v>
      </c>
      <c r="F732" s="76">
        <f t="shared" si="31"/>
        <v>3000</v>
      </c>
      <c r="G732" s="76">
        <f t="shared" si="32"/>
        <v>3000</v>
      </c>
    </row>
    <row r="733" spans="1:7" ht="22.5">
      <c r="A733" s="5">
        <v>592</v>
      </c>
      <c r="B733" s="8" t="s">
        <v>585</v>
      </c>
      <c r="C733" s="88">
        <v>1320120020</v>
      </c>
      <c r="D733" s="51"/>
      <c r="E733" s="89" t="s">
        <v>592</v>
      </c>
      <c r="F733" s="76">
        <f>F734</f>
        <v>3000</v>
      </c>
      <c r="G733" s="76">
        <f t="shared" si="32"/>
        <v>3000</v>
      </c>
    </row>
    <row r="734" spans="1:8" ht="12.75">
      <c r="A734" s="5">
        <v>592</v>
      </c>
      <c r="B734" s="8" t="s">
        <v>585</v>
      </c>
      <c r="C734" s="88">
        <v>1320120020</v>
      </c>
      <c r="D734" s="51">
        <v>500</v>
      </c>
      <c r="E734" s="89" t="s">
        <v>593</v>
      </c>
      <c r="F734" s="76">
        <f>3000</f>
        <v>3000</v>
      </c>
      <c r="G734" s="76">
        <v>3000</v>
      </c>
      <c r="H734" s="93"/>
    </row>
    <row r="735" spans="1:7" ht="0.75" customHeight="1">
      <c r="A735" s="9">
        <v>592</v>
      </c>
      <c r="B735" s="11" t="s">
        <v>73</v>
      </c>
      <c r="C735" s="27"/>
      <c r="D735" s="9"/>
      <c r="E735" s="18" t="s">
        <v>53</v>
      </c>
      <c r="F735" s="75">
        <f>F736</f>
        <v>0</v>
      </c>
      <c r="G735" s="75">
        <f>G736</f>
        <v>0</v>
      </c>
    </row>
    <row r="736" spans="1:7" ht="22.5" hidden="1">
      <c r="A736" s="9">
        <v>592</v>
      </c>
      <c r="B736" s="11" t="s">
        <v>74</v>
      </c>
      <c r="C736" s="27"/>
      <c r="D736" s="9"/>
      <c r="E736" s="18" t="s">
        <v>93</v>
      </c>
      <c r="F736" s="75">
        <f>F743</f>
        <v>0</v>
      </c>
      <c r="G736" s="75">
        <f>G743</f>
        <v>0</v>
      </c>
    </row>
    <row r="737" spans="1:7" ht="22.5" hidden="1">
      <c r="A737" s="5">
        <v>592</v>
      </c>
      <c r="B737" s="8" t="s">
        <v>74</v>
      </c>
      <c r="C737" s="27" t="s">
        <v>161</v>
      </c>
      <c r="D737" s="5"/>
      <c r="E737" s="20" t="s">
        <v>39</v>
      </c>
      <c r="F737" s="76">
        <f aca="true" t="shared" si="33" ref="F737:G742">F738</f>
        <v>0</v>
      </c>
      <c r="G737" s="76">
        <f t="shared" si="33"/>
        <v>0</v>
      </c>
    </row>
    <row r="738" spans="1:7" s="4" customFormat="1" ht="33.75" hidden="1">
      <c r="A738" s="5">
        <v>592</v>
      </c>
      <c r="B738" s="8" t="s">
        <v>74</v>
      </c>
      <c r="C738" s="27" t="s">
        <v>102</v>
      </c>
      <c r="D738" s="9"/>
      <c r="E738" s="30" t="s">
        <v>528</v>
      </c>
      <c r="F738" s="76">
        <f t="shared" si="33"/>
        <v>0</v>
      </c>
      <c r="G738" s="76">
        <f t="shared" si="33"/>
        <v>0</v>
      </c>
    </row>
    <row r="739" spans="1:7" s="4" customFormat="1" ht="22.5" hidden="1">
      <c r="A739" s="5">
        <v>592</v>
      </c>
      <c r="B739" s="8" t="s">
        <v>74</v>
      </c>
      <c r="C739" s="27" t="s">
        <v>103</v>
      </c>
      <c r="D739" s="9"/>
      <c r="E739" s="20" t="s">
        <v>357</v>
      </c>
      <c r="F739" s="76">
        <f t="shared" si="33"/>
        <v>0</v>
      </c>
      <c r="G739" s="76">
        <f t="shared" si="33"/>
        <v>0</v>
      </c>
    </row>
    <row r="740" spans="1:7" s="4" customFormat="1" ht="12.75" hidden="1">
      <c r="A740" s="5">
        <v>592</v>
      </c>
      <c r="B740" s="8" t="s">
        <v>74</v>
      </c>
      <c r="C740" s="27" t="s">
        <v>104</v>
      </c>
      <c r="D740" s="9"/>
      <c r="E740" s="19" t="s">
        <v>383</v>
      </c>
      <c r="F740" s="76">
        <f t="shared" si="33"/>
        <v>0</v>
      </c>
      <c r="G740" s="76">
        <f t="shared" si="33"/>
        <v>0</v>
      </c>
    </row>
    <row r="741" spans="1:7" s="4" customFormat="1" ht="22.5" hidden="1">
      <c r="A741" s="5">
        <v>592</v>
      </c>
      <c r="B741" s="8" t="s">
        <v>74</v>
      </c>
      <c r="C741" s="27" t="s">
        <v>105</v>
      </c>
      <c r="D741" s="9"/>
      <c r="E741" s="20" t="s">
        <v>358</v>
      </c>
      <c r="F741" s="76">
        <f t="shared" si="33"/>
        <v>0</v>
      </c>
      <c r="G741" s="76">
        <f t="shared" si="33"/>
        <v>0</v>
      </c>
    </row>
    <row r="742" spans="1:7" s="4" customFormat="1" ht="12.75" hidden="1">
      <c r="A742" s="5">
        <v>592</v>
      </c>
      <c r="B742" s="8" t="s">
        <v>74</v>
      </c>
      <c r="C742" s="27" t="s">
        <v>106</v>
      </c>
      <c r="D742" s="9"/>
      <c r="E742" s="20" t="s">
        <v>150</v>
      </c>
      <c r="F742" s="76">
        <f t="shared" si="33"/>
        <v>0</v>
      </c>
      <c r="G742" s="76">
        <f t="shared" si="33"/>
        <v>0</v>
      </c>
    </row>
    <row r="743" spans="1:7" s="4" customFormat="1" ht="12.75" hidden="1">
      <c r="A743" s="5">
        <v>592</v>
      </c>
      <c r="B743" s="8" t="s">
        <v>74</v>
      </c>
      <c r="C743" s="27" t="s">
        <v>106</v>
      </c>
      <c r="D743" s="5">
        <v>700</v>
      </c>
      <c r="E743" s="20" t="s">
        <v>491</v>
      </c>
      <c r="F743" s="76"/>
      <c r="G743" s="76"/>
    </row>
  </sheetData>
  <sheetProtection/>
  <mergeCells count="14">
    <mergeCell ref="A10:G10"/>
    <mergeCell ref="A13:A15"/>
    <mergeCell ref="B13:B15"/>
    <mergeCell ref="E1:G1"/>
    <mergeCell ref="E2:G2"/>
    <mergeCell ref="E3:G3"/>
    <mergeCell ref="E4:G4"/>
    <mergeCell ref="E5:G5"/>
    <mergeCell ref="A9:G9"/>
    <mergeCell ref="C13:C15"/>
    <mergeCell ref="D13:D15"/>
    <mergeCell ref="E13:E15"/>
    <mergeCell ref="F13:F15"/>
    <mergeCell ref="G13:G15"/>
  </mergeCells>
  <printOptions/>
  <pageMargins left="0.7874015748031497" right="0.3937007874015748" top="0.3937007874015748" bottom="0.3937007874015748" header="0.5118110236220472" footer="0.5118110236220472"/>
  <pageSetup fitToHeight="22"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Ванчук Анна</cp:lastModifiedBy>
  <cp:lastPrinted>2019-03-04T09:50:22Z</cp:lastPrinted>
  <dcterms:created xsi:type="dcterms:W3CDTF">2007-02-21T13:25:28Z</dcterms:created>
  <dcterms:modified xsi:type="dcterms:W3CDTF">2019-03-12T13:08:14Z</dcterms:modified>
  <cp:category/>
  <cp:version/>
  <cp:contentType/>
  <cp:contentStatus/>
</cp:coreProperties>
</file>