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8080" windowHeight="12300" activeTab="3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'ВЕД'!$A$1:$I$268</definedName>
    <definedName name="_xlnm.Print_Area" localSheetId="2">'ЦСР'!$A$1:$I$265</definedName>
    <definedName name="_xlnm.Print_Area" localSheetId="3">'ЦСР_МП'!$A$1:$F$180</definedName>
  </definedNames>
  <calcPr fullCalcOnLoad="1"/>
</workbook>
</file>

<file path=xl/sharedStrings.xml><?xml version="1.0" encoding="utf-8"?>
<sst xmlns="http://schemas.openxmlformats.org/spreadsheetml/2006/main" count="1884" uniqueCount="367">
  <si>
    <t>Управление и распоряжение имуществом</t>
  </si>
  <si>
    <t>Управление земельными отношениями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</si>
  <si>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</si>
  <si>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</si>
  <si>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</si>
  <si>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</si>
  <si>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</si>
  <si>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</si>
  <si>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</si>
  <si>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</si>
  <si>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0300</t>
  </si>
  <si>
    <t>0309</t>
  </si>
  <si>
    <t>0400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</si>
  <si>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</si>
  <si>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</si>
  <si>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</si>
  <si>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</si>
  <si>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0800</t>
  </si>
  <si>
    <t>1000</t>
  </si>
  <si>
    <t>Социальная политика</t>
  </si>
  <si>
    <t>0801</t>
  </si>
  <si>
    <t>Культура</t>
  </si>
  <si>
    <t>Всего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</si>
  <si>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</si>
  <si>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</si>
  <si>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</si>
  <si>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хозяйство(дорожные фонды)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</si>
  <si>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</si>
  <si>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</si>
  <si>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</si>
  <si>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</si>
  <si>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</si>
  <si>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</si>
  <si>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</si>
  <si>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Отдельные мероприятия в рамках муниципальных программ</t>
  </si>
  <si>
    <t>0310</t>
  </si>
  <si>
    <t>Обеспечение пожарной безопасности</t>
  </si>
  <si>
    <t>0500</t>
  </si>
  <si>
    <t>0501</t>
  </si>
  <si>
    <t>Жилищно-коммунальное хозяйство</t>
  </si>
  <si>
    <t>Жилищное хозяйство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</si>
  <si>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</si>
  <si>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</si>
  <si>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</si>
  <si>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</si>
  <si>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</si>
  <si>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Проект поддержки местных инициатив</t>
  </si>
  <si>
    <t>Обеспечение надежности функционирования объектов коммунальной инфраструктуры</t>
  </si>
  <si>
    <t>Управление муниципальным имуществом.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</si>
  <si>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</si>
  <si>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</si>
  <si>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</si>
  <si>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</si>
  <si>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0104</t>
  </si>
  <si>
    <t>Функционирование Правительства Российской Федерации, высших исполнительных органов  государственной   власти субъектов Российской Федерации, местных администраций</t>
  </si>
  <si>
    <t>Иные  бюджетные  ассигнования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</si>
  <si>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</si>
  <si>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 xml:space="preserve">   </t>
  </si>
  <si>
    <t>9900000000</t>
  </si>
  <si>
    <t>Расходы поселений</t>
  </si>
  <si>
    <t>Непрограммные расходы</t>
  </si>
  <si>
    <t>Капитальный ремонт объектов муниципальной собственности</t>
  </si>
  <si>
    <t>Реализация местных инициатив (проектов), направленных на развитие общественной инфраструктуры</t>
  </si>
  <si>
    <t>Расходы местного бюджета за счет  средств целевых межбюджетных трансфертов из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</si>
  <si>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</si>
  <si>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Обеспечивающая подпрограмма</t>
  </si>
  <si>
    <t xml:space="preserve">Учет и содержание муниципального имущества  </t>
  </si>
  <si>
    <t>Обеспечение состояния незаселенных помещений в муниципальном жилом фонде в соответствии с нормативно-техническими требованиями</t>
  </si>
  <si>
    <t>Выявление и оформление бесхозяйного недвижимого имущества</t>
  </si>
  <si>
    <t xml:space="preserve">Привлечение организаций для юридического сопровождения в вопросах ведения и реализации муниципального имущества </t>
  </si>
  <si>
    <t xml:space="preserve">Межевание земельных участков </t>
  </si>
  <si>
    <t>Управление и распоряжение земельными участками, находящимися в собственности поселения</t>
  </si>
  <si>
    <t xml:space="preserve">Обеспечение поступления в бюджет района доходов от использования земельных участков, находящихся в собственности  поселения. </t>
  </si>
  <si>
    <t>Снижение рисков и смягчение последствий чрезвычайных ситуаций на территории поселения</t>
  </si>
  <si>
    <t>Обеспечение пожарной безопасности в поселении</t>
  </si>
  <si>
    <t>Содержание пожарной техники, закупка пожарного инвентаря, ГСМ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</si>
  <si>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</si>
  <si>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0200</t>
  </si>
  <si>
    <t>Национальная оборона</t>
  </si>
  <si>
    <t>0203</t>
  </si>
  <si>
    <t>Мобилизационная и вневойсковая подготовка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</si>
  <si>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</si>
  <si>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Ремонт тепловых сетей</t>
  </si>
  <si>
    <t>Повышение надежности и эффективности функционирования объектов коммунального хозяйства поселения</t>
  </si>
  <si>
    <t>Обеспечение санитарного состояния территории, благоустройство поселения</t>
  </si>
  <si>
    <t>Ремонт и строительство колодцев</t>
  </si>
  <si>
    <t>Благоустройство территории поселения</t>
  </si>
  <si>
    <t>Содержание кладбищ</t>
  </si>
  <si>
    <t xml:space="preserve">Обеспечение устойчивой работы уличного  освещения  поселения </t>
  </si>
  <si>
    <t>Прочее благоустройство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</si>
  <si>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</si>
  <si>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1001</t>
  </si>
  <si>
    <t>Пенсионное обеспечение</t>
  </si>
  <si>
    <t>300</t>
  </si>
  <si>
    <t>Социальное обеспечение и иные выплаты населению</t>
  </si>
  <si>
    <t>Пенсионное обеспечение муниципальных служащих на территории поселения</t>
  </si>
  <si>
    <t>Обеспечение выплаты пенсии бывшим работникам администрации сельского поселения</t>
  </si>
  <si>
    <t>Своевременная выплата пенсии бывшим работникам администрации сельского поселения</t>
  </si>
  <si>
    <t>Своевременная уплата взносов в "Ассоциацию муниципальных образований"</t>
  </si>
  <si>
    <t>Обеспечение уплаты взносов в "Ассоциацию муниципальных образований"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</si>
  <si>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</si>
  <si>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Проведение оценочных работ на объекты, составляющие казну  поселения.</t>
  </si>
  <si>
    <t>Организация и ведение учета объектов муниципальной собственности, в том числе муниципальных предприятий, формирование казны поселения, прием в муниципальную собственность объектов, передаваемых по различным основаниям.</t>
  </si>
  <si>
    <t>0106</t>
  </si>
  <si>
    <t>Ремонт многоквартирных домов  поселения</t>
  </si>
  <si>
    <t>Мероприятия в рамках муниципальной программы, направленные на  ремонт  объектов муниципальной собственности за счет средств местного бюджета</t>
  </si>
  <si>
    <t>Выделение финансовых средств из бюджета  поселения  на   ремонт многоквартирных домов в рамках действующей программы</t>
  </si>
  <si>
    <t xml:space="preserve"> Ремонт многоквартирных домов  поселения</t>
  </si>
  <si>
    <t>Выделение финансовых средств из бюджета  поселения  на  ремонт многоквартирных домов в рамках действующей программы</t>
  </si>
  <si>
    <t xml:space="preserve"> "О бюджете Зареченского сельского</t>
  </si>
  <si>
    <t>Администрация Зареченского сельского поселения</t>
  </si>
  <si>
    <t>МП "Жилищно-коммунальное хозяйство Зареченского сельского поселения Максатихинского района Тверской области на 2016-2018 годы"</t>
  </si>
  <si>
    <t>3000000000</t>
  </si>
  <si>
    <t>3010000000</t>
  </si>
  <si>
    <t>3010300000</t>
  </si>
  <si>
    <t>3010340000</t>
  </si>
  <si>
    <t>3010340010</t>
  </si>
  <si>
    <t>3090000000</t>
  </si>
  <si>
    <t>3090300000</t>
  </si>
  <si>
    <t>3100000000</t>
  </si>
  <si>
    <t>3110000000</t>
  </si>
  <si>
    <t>3110100000</t>
  </si>
  <si>
    <t>3110140000</t>
  </si>
  <si>
    <t>3110140010</t>
  </si>
  <si>
    <t>311014001Б</t>
  </si>
  <si>
    <t>3110140020</t>
  </si>
  <si>
    <t>3110140030</t>
  </si>
  <si>
    <t>311014003Б</t>
  </si>
  <si>
    <t>3110140040</t>
  </si>
  <si>
    <t>3110200000</t>
  </si>
  <si>
    <t>3110240000</t>
  </si>
  <si>
    <t>3110240010</t>
  </si>
  <si>
    <t>3120000000</t>
  </si>
  <si>
    <t>3120100000</t>
  </si>
  <si>
    <t>3120140000</t>
  </si>
  <si>
    <t>3120140010</t>
  </si>
  <si>
    <t>3120140020</t>
  </si>
  <si>
    <t>3120200000</t>
  </si>
  <si>
    <t>3120240000</t>
  </si>
  <si>
    <t>3120240010</t>
  </si>
  <si>
    <t>3090200000</t>
  </si>
  <si>
    <t>3200000000</t>
  </si>
  <si>
    <t>3210000000</t>
  </si>
  <si>
    <t>3210100000</t>
  </si>
  <si>
    <t>3210140000</t>
  </si>
  <si>
    <t>3210140010</t>
  </si>
  <si>
    <t>3210200000</t>
  </si>
  <si>
    <t>3210240000</t>
  </si>
  <si>
    <t>3210240010</t>
  </si>
  <si>
    <t>321024001Б</t>
  </si>
  <si>
    <t>3220000000</t>
  </si>
  <si>
    <t>3220100000</t>
  </si>
  <si>
    <t>3220140000</t>
  </si>
  <si>
    <t>3220140010</t>
  </si>
  <si>
    <t>3220140020</t>
  </si>
  <si>
    <t>3300000000</t>
  </si>
  <si>
    <t>3310000000</t>
  </si>
  <si>
    <t>3310100000</t>
  </si>
  <si>
    <t>3310140000</t>
  </si>
  <si>
    <t>3310140010</t>
  </si>
  <si>
    <t>331014001Б</t>
  </si>
  <si>
    <t>3310140020</t>
  </si>
  <si>
    <t>331014002Л</t>
  </si>
  <si>
    <t>3320000000</t>
  </si>
  <si>
    <t>3320100000</t>
  </si>
  <si>
    <t>3320140000</t>
  </si>
  <si>
    <t>3320140010</t>
  </si>
  <si>
    <t>3320200000</t>
  </si>
  <si>
    <t>3320240000</t>
  </si>
  <si>
    <t>3320240010</t>
  </si>
  <si>
    <t>3320340000</t>
  </si>
  <si>
    <t>33203S0000</t>
  </si>
  <si>
    <t>3330000000</t>
  </si>
  <si>
    <t>3330100000</t>
  </si>
  <si>
    <t>3330140000</t>
  </si>
  <si>
    <t>3330140010</t>
  </si>
  <si>
    <t>3330140020</t>
  </si>
  <si>
    <t>3330140030</t>
  </si>
  <si>
    <t>3330140040</t>
  </si>
  <si>
    <t>3330200000</t>
  </si>
  <si>
    <t>33302S0000</t>
  </si>
  <si>
    <t>3020000000</t>
  </si>
  <si>
    <t>3020300000</t>
  </si>
  <si>
    <t>3020340000</t>
  </si>
  <si>
    <t>3020340020</t>
  </si>
  <si>
    <t>3090100000</t>
  </si>
  <si>
    <t>3090140000</t>
  </si>
  <si>
    <t>3090140010</t>
  </si>
  <si>
    <t>3090140020</t>
  </si>
  <si>
    <t>3320240020</t>
  </si>
  <si>
    <t>Оплата труда пожарных работников и тракториста по опашке земель и чистке пожарных водоемов</t>
  </si>
  <si>
    <t>3400000000</t>
  </si>
  <si>
    <t>3410000000</t>
  </si>
  <si>
    <t xml:space="preserve">Переселение граждан из ветхого и  аварийного  жилья </t>
  </si>
  <si>
    <t>3410100000</t>
  </si>
  <si>
    <t>Повышение уровня обеспеченности жильем соответствующей категории населения за счет строительства жилья для государственных и муниципальных нужд</t>
  </si>
  <si>
    <t>400</t>
  </si>
  <si>
    <t xml:space="preserve">Капитальные вложения в объекты государственной (муниципальной) собственности </t>
  </si>
  <si>
    <t>9960000000</t>
  </si>
  <si>
    <t>9960040000</t>
  </si>
  <si>
    <t>Снижение ущерба причиненного пожарами на территории поселения</t>
  </si>
  <si>
    <t>Подготовка проекта генерального плана территории поселения</t>
  </si>
  <si>
    <t>Выполнение работ по созданию топографического плана и научно-исследовательские проектные работы по разработке генерального плана  территории поселения</t>
  </si>
  <si>
    <t>Выполнение работ по созданию топографического плана и научно-исследовательские проектные работы по разработке генерального плана территории поселения</t>
  </si>
  <si>
    <t>3090250000</t>
  </si>
  <si>
    <t>3090251180</t>
  </si>
  <si>
    <t>Содержание объектов водоснабжения</t>
  </si>
  <si>
    <t xml:space="preserve">Обеспечение бесперебойной работы водокачек </t>
  </si>
  <si>
    <t>34101S0000</t>
  </si>
  <si>
    <t>34101S9602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</si>
  <si>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фонда</t>
  </si>
  <si>
    <t xml:space="preserve">Содержание аппарата администрации  Зареченского сельского поселения  </t>
  </si>
  <si>
    <t>Расходы на обеспечение деятельности администрации Зареченского сельского поселения</t>
  </si>
  <si>
    <t>Расходы на обеспечение деятельности Главы администрации Зареченского сельского  поселения</t>
  </si>
  <si>
    <t xml:space="preserve">Содержание аппарата администрации Зареченского сельского поселения  </t>
  </si>
  <si>
    <t>Расходы на обеспечение деятельности администрации Зареченского сельского  поселения</t>
  </si>
  <si>
    <t>Расходы на обеспечение деятельности Главы администрации Зареченского сельского поселения</t>
  </si>
  <si>
    <t>плановый период</t>
  </si>
  <si>
    <t>Сумма( тыс.руб.)</t>
  </si>
  <si>
    <t>Сумма  (тыс.руб).</t>
  </si>
  <si>
    <t>Сумма ( тыс.руб.)</t>
  </si>
  <si>
    <t xml:space="preserve"> "О бюджете Зареченского сельского поселения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</si>
  <si>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</si>
  <si>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Средства на осуществление полномочий по ведению воинского учета на территории сельского поселения</t>
  </si>
  <si>
    <t>Расходы на осуществление первичного воинского учета на территориях, где отсутствуют военные комиссариаты</t>
  </si>
  <si>
    <t>Средства  на осуществление полномочий по ведению воинского учета на территории сельского поселения</t>
  </si>
  <si>
    <t>МП "Адресная программа по переселению граждан из аварийного жилижного фонда на территории Зареченского сельского поселения поселок Ривицкий Максатихинского района Тверской области с учетом развития малоэтажного жилищного строительства на 2014-2016 годы"</t>
  </si>
  <si>
    <t>3110140060</t>
  </si>
  <si>
    <t>Постановка на учет движимого муниципального имущества</t>
  </si>
  <si>
    <t>3110140070</t>
  </si>
  <si>
    <t>Выполнение работ по изготовлению технических планов</t>
  </si>
  <si>
    <t>3120240020</t>
  </si>
  <si>
    <t>Выполнение работ по внесению изменений в Карту градостроительного зонирования Правил землепользования и застройки на территории сельского поселения</t>
  </si>
  <si>
    <t>33203S0330</t>
  </si>
  <si>
    <t>3320140020</t>
  </si>
  <si>
    <t>Капитальный ремонт котлов в котельной в д.Райково</t>
  </si>
  <si>
    <t>33302S0330</t>
  </si>
  <si>
    <t>3500000000</t>
  </si>
  <si>
    <t>3510000000</t>
  </si>
  <si>
    <t xml:space="preserve">Снос аварийного жилищного фонда на территории п.Ривицкий Зареченского сельского поселения Максатихинского района Тверской области </t>
  </si>
  <si>
    <t>3510100000</t>
  </si>
  <si>
    <t>Комплексное решение проблемы перехода к устойчивому развитию застроенных территорий п.Ривицкий</t>
  </si>
  <si>
    <t>3510140000</t>
  </si>
  <si>
    <t xml:space="preserve">Снос аварийного жилищного фонда на территории п.Ривицкий Зареченского сельского поселения </t>
  </si>
  <si>
    <t>3510140010</t>
  </si>
  <si>
    <t>МП "Жилищно-коммунальное хозяйство Зареченского сельского поселения Максатихинского района Тверской области на 2017-2019 годы"</t>
  </si>
  <si>
    <t>Закупка товаров, работ и услуг для обеспечения государственных (муниципальных) нужд</t>
  </si>
  <si>
    <t>2020 год</t>
  </si>
  <si>
    <t>000</t>
  </si>
  <si>
    <t>3320300000</t>
  </si>
  <si>
    <t xml:space="preserve">Наименование </t>
  </si>
  <si>
    <t>Сумма, тыс.руб.</t>
  </si>
  <si>
    <t xml:space="preserve"> Расходы поселений</t>
  </si>
  <si>
    <t xml:space="preserve"> Пенсионное обеспечение муниципальных служащих на территории поселения</t>
  </si>
  <si>
    <t>Содержание аппарата администрации  Зареченского сельского поселения</t>
  </si>
  <si>
    <t xml:space="preserve"> 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</si>
  <si>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</si>
  <si>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Закупка товаров работ и услуг для обеспечения государственных (муниципальных) нужд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</si>
  <si>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</si>
  <si>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осуществление первичного воинского учета на территориях, где отсутствуют военные комиссариаты</t>
  </si>
  <si>
    <t>Закупка товаров работ и услуг для обеспечения государственных (муниципальных) нужд</t>
  </si>
  <si>
    <t xml:space="preserve"> Расходы местного бюджета за счет  средств целевых межбюджетных трансфертов из областного бюджета</t>
  </si>
  <si>
    <t xml:space="preserve">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</si>
  <si>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 xml:space="preserve"> Учет и содержание муниципального имущества</t>
  </si>
  <si>
    <t xml:space="preserve"> Привлечение организаций для юридического сопровождения в вопросах ведения и реализации муниципального имущества</t>
  </si>
  <si>
    <t>Межевание земельных участков</t>
  </si>
  <si>
    <t>Выполнение работ по внесению изменений в карту градостроительного зонирования Правил землепользования и застройки на территории сельского поселения</t>
  </si>
  <si>
    <t xml:space="preserve"> Содержание пожарной техники, закупка пожарного инвентаря, ГСМ</t>
  </si>
  <si>
    <t xml:space="preserve"> Повышение надежности и эффективности функционирования объектов коммунального хозяйства поселения</t>
  </si>
  <si>
    <t>Обеспечение бесперебойной работы водокачек</t>
  </si>
  <si>
    <t>Обеспечение устойчивой работы уличного  освещения  поселения</t>
  </si>
  <si>
    <t xml:space="preserve"> Содержание кладбищ</t>
  </si>
  <si>
    <t xml:space="preserve"> Прочее благоустройство</t>
  </si>
  <si>
    <t xml:space="preserve"> 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</si>
  <si>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Снос аварийного жилищного фонда на территории п.Ривицкий Зареченского сельского поселения Максатихинского района Тверской области</t>
  </si>
  <si>
    <t>Снос аварийного жилищного фонда на территории п.Ривицкий Зареченского сельского поселения</t>
  </si>
  <si>
    <t>Отдельные мероприятия, не включенные в муниципальные программы в рамках заключенных соглашений о передаче полномочий</t>
  </si>
  <si>
    <t>Реализация государственных полномочий Тверской области по созданию административных комиссий и определению перечня должностных лиц,уполномоченных составлять протоколы об административных правонарушениях</t>
  </si>
  <si>
    <t>Обеспечение поступления в бюджет района доходов от использования земельных участков, находящихся в собственности поселения</t>
  </si>
  <si>
    <t>0401</t>
  </si>
  <si>
    <t>Общеэкономические вопросы</t>
  </si>
  <si>
    <t>Бюджетные инвестиции в объекты государственной  (муниципальной) собственности</t>
  </si>
  <si>
    <t>3090310000</t>
  </si>
  <si>
    <t>3090310540</t>
  </si>
  <si>
    <t>МП "Обеспечение безопасности населения Зареченского сельского поселения Максатихинского района  Тверской области на 2019-2021 годы"</t>
  </si>
  <si>
    <t>2021 год</t>
  </si>
  <si>
    <t>Капитальный ремонт системы теплоснабжения д. Райково</t>
  </si>
  <si>
    <t xml:space="preserve">к решению Совета депутатов Зареченского </t>
  </si>
  <si>
    <t>к решению Совета депутатов Зареченского</t>
  </si>
  <si>
    <t>Физическая культура и спорт</t>
  </si>
  <si>
    <t>Массовый спорт</t>
  </si>
  <si>
    <t>Развитие сети физкультурно-оздоровительных и спортивных объектов</t>
  </si>
  <si>
    <t>3600000000</t>
  </si>
  <si>
    <t>3620000000</t>
  </si>
  <si>
    <t>3620200000</t>
  </si>
  <si>
    <t>36202S0000</t>
  </si>
  <si>
    <t>36202S0330</t>
  </si>
  <si>
    <t>Разработка проектно-сметной документации на объекты благоустройства</t>
  </si>
  <si>
    <t>3320340010</t>
  </si>
  <si>
    <t>Разработка проектно-сметной документации на объекты ЖКХ</t>
  </si>
  <si>
    <t>3320310000</t>
  </si>
  <si>
    <t>3320310330</t>
  </si>
  <si>
    <t>3320310930</t>
  </si>
  <si>
    <t>Расходы на реализацию программ по поддержке местных инициатив за счет 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</si>
  <si>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инициатив за счет 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</si>
  <si>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>3330210330</t>
  </si>
  <si>
    <t>3330210930</t>
  </si>
  <si>
    <t>3620210000</t>
  </si>
  <si>
    <t>3620210330</t>
  </si>
  <si>
    <t>3620210930</t>
  </si>
  <si>
    <t>3330210000</t>
  </si>
  <si>
    <t>9960040050</t>
  </si>
  <si>
    <t>Межбюджетные трансферты на переданные полномочия по организации теплоснабжения в границах поселения</t>
  </si>
  <si>
    <t>поселения на 2020 год и на плановый период 2021 и 2022 годов"</t>
  </si>
  <si>
    <t>Распределение бюджетных ассигнований бюджета поселения по разделам и подразделам  классификации расходов  бюджетов на 2020 год и на плановый период 2021  и 2022 годов</t>
  </si>
  <si>
    <t>2022 год</t>
  </si>
  <si>
    <t>"О бюджете Зареченского сельского поселения на 2020 год</t>
  </si>
  <si>
    <t>Распределение бюджетных ассигнований  бюджета поселения по разделам и подразделам, целевым статьям (муниципальным программам и непрограммным направлениям деятельности), группам (группам и подгруппам)  видов расходов классификации расходов бюджетов на 2020 год и на плановый период 2021 и 2022 годов</t>
  </si>
  <si>
    <t xml:space="preserve"> на 2020 год и на плановый период 2021 и 2022 годов"</t>
  </si>
  <si>
    <t>Распределение бюджетных ассигнований бюджета  поселения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 и плановый период 2021 и 2022 годов</t>
  </si>
  <si>
    <t>Межбюджетные трансферты на переданные полномочия по составлению проектов бюджета поселения, формированию и исполнению бюджета поселения и контроля за его исполнением</t>
  </si>
  <si>
    <t>Межбюджетные трансферты на переданные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</t>
  </si>
  <si>
    <t>Межбюджетные трансферты на переданные полномочия по созданию условий для организации досуга и обеспечения жителей поселения услугами организаций культуры и по организации библиотечного облуживания поселения</t>
  </si>
  <si>
    <t>0107</t>
  </si>
  <si>
    <t>Обеспечение проведения выборов и референдумов</t>
  </si>
  <si>
    <t>9940000000</t>
  </si>
  <si>
    <t>Отдельные мероприятия, не включенные в муниципальные программы</t>
  </si>
  <si>
    <t>9940040000</t>
  </si>
  <si>
    <t>9940040010</t>
  </si>
  <si>
    <t>Расходы на проведение выборов в депутаты представительного органа местного самоуправления</t>
  </si>
  <si>
    <t xml:space="preserve">Уборка мусора </t>
  </si>
  <si>
    <t xml:space="preserve"> Уборка мусора </t>
  </si>
  <si>
    <t>9960040060</t>
  </si>
  <si>
    <t>Межбюджетные трансферты на переданные полномочия по подготовке и выдаче градостроительных планов земельных участков</t>
  </si>
  <si>
    <t>МП "Муниципальное управление на территории Зареченского сельского поселения Максатихинского района Тверской области на 2020-2022 годы"</t>
  </si>
  <si>
    <t>Создание условий для эффективного функцинирования системы исполнительных органов местного самоуправления сельского поселения на 2020-2022 годы</t>
  </si>
  <si>
    <t>МП "Управление муниципальным имуществом Зареченского сельского поселения Максатихинского района Тверской области в 2020-2022 годах"</t>
  </si>
  <si>
    <t>МП "Жилищно-коммунальное хозяйство Зареченского сельского поселения Максатихинского района Тверской области на 2020-2022 годы"</t>
  </si>
  <si>
    <t>МП "Адресная программа по обследованию и сносу аварийного жилищного фонда на территории п.Ривицкий Зареченского сельского поселения Максатихинского района Тверской области на 2020-2022 годы"</t>
  </si>
  <si>
    <t>МП "Развитие физической культуры и спорта в Зареченском сельском поселении Максатихинского района Тверской области в 2020-2022 годах"</t>
  </si>
  <si>
    <t>МП "Управление муниципальным имуществом Зареченского сельского поселения Максатихинского района Тверской области в 2020-2022годах"</t>
  </si>
  <si>
    <t>МП "Обеспечение безопасности населения Зареченского сельского поселения Максатихинского района  Тверской области на 2020-2022 годы"</t>
  </si>
  <si>
    <t xml:space="preserve"> МП "Муниципальное управление на территории Зареченского сельского поселения Максатихинского района Тверской области на 2020-2022 годы"</t>
  </si>
  <si>
    <t xml:space="preserve"> МП "Обеспечение безопасности населения Зареченского сельского поселения Максатихинского района  Тверской области на 2020-2022 годы"</t>
  </si>
  <si>
    <t xml:space="preserve"> "О бюджете Зареченского сельского поселения на 2020 год</t>
  </si>
  <si>
    <t>и на плановый период 2021 и 2022 годов"</t>
  </si>
  <si>
    <t>от 27 декабря 2019 года №21-рсд</t>
  </si>
  <si>
    <t xml:space="preserve">  от  27 декабря 2019 года №21-рсд</t>
  </si>
  <si>
    <t>от  27 декабря 2019 года №21-рсд</t>
  </si>
  <si>
    <t>"О внесении изменений и дополнений</t>
  </si>
  <si>
    <t>в решение Совета депутатов</t>
  </si>
  <si>
    <t>Зареченского сельского поселения</t>
  </si>
  <si>
    <t>Приложение №3</t>
  </si>
  <si>
    <t>Приложение №4</t>
  </si>
  <si>
    <t>Ведомственная структура расходов бюджета  поселения по главным распорядителям бюджетных средств,разделам,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2020 и на плановый период 2021 и 2022 годов</t>
  </si>
  <si>
    <t>3110240030</t>
  </si>
  <si>
    <t>Приобретение, содержание, ремонт муниципального имущества</t>
  </si>
  <si>
    <t>0102</t>
  </si>
  <si>
    <t xml:space="preserve">Функционирование высшего должностного лица субъекта Российской Федерации и муниципального образования </t>
  </si>
  <si>
    <t>Содержание Главы  Зареченского сельского поселения</t>
  </si>
  <si>
    <t>Расходы на обеспечение деятельности Главы Зареченского сельского  поселения</t>
  </si>
  <si>
    <t>Обеспечение деятельности финансовых, налоговых и таможенных органов и органов финансового (финансово- бюджетного)  надзора</t>
  </si>
  <si>
    <t>Приложение №1</t>
  </si>
  <si>
    <t>Приложение №2</t>
  </si>
  <si>
    <t xml:space="preserve"> сельского поселения  от 21.12.2020г. №26-рсд</t>
  </si>
  <si>
    <t>сельского поселения от 21.12.2020г. №26-рсд</t>
  </si>
  <si>
    <t xml:space="preserve">сельского поселения от 21.12.2020г. №26-рсд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</si>
</sst>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i/>
      <sz val="8"/>
      <name val="Arial Cyr"/>
      <family val="0"/>
    </font>
    <font>
      <sz val="10"/>
      <color indexed="8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center" vertical="center" wrapText="1"/>
      <protection/>
    </xf>
    <xf numFmtId="1" fontId="39" fillId="0" borderId="1">
      <alignment horizontal="center" vertical="top" shrinkToFit="1"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0" fontId="40" fillId="0" borderId="1">
      <alignment horizontal="left"/>
      <protection/>
    </xf>
    <xf numFmtId="4" fontId="40" fillId="20" borderId="1">
      <alignment horizontal="right" vertical="top" shrinkToFit="1"/>
      <protection/>
    </xf>
    <xf numFmtId="0" fontId="39" fillId="0" borderId="1">
      <alignment horizontal="center" vertical="center" wrapText="1"/>
      <protection/>
    </xf>
    <xf numFmtId="0" fontId="40" fillId="0" borderId="1">
      <alignment vertical="top" wrapText="1"/>
      <protection/>
    </xf>
    <xf numFmtId="4" fontId="40" fillId="21" borderId="1">
      <alignment horizontal="right" vertical="top" shrinkToFi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9" borderId="3" applyNumberFormat="0" applyAlignment="0" applyProtection="0"/>
    <xf numFmtId="0" fontId="43" fillId="29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49" fontId="3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3" fillId="0" borderId="12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3" xfId="0" applyFont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Alignment="1">
      <alignment horizontal="center"/>
    </xf>
    <xf numFmtId="0" fontId="3" fillId="35" borderId="0" xfId="0" applyFont="1" applyFill="1" applyBorder="1" applyAlignment="1" applyProtection="1">
      <alignment horizontal="right"/>
      <protection locked="0"/>
    </xf>
    <xf numFmtId="0" fontId="7" fillId="36" borderId="0" xfId="0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0" fontId="1" fillId="34" borderId="13" xfId="0" applyFont="1" applyFill="1" applyBorder="1" applyAlignment="1">
      <alignment horizontal="justify" wrapText="1"/>
    </xf>
    <xf numFmtId="49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justify" wrapText="1"/>
    </xf>
    <xf numFmtId="49" fontId="3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49" fontId="3" fillId="0" borderId="16" xfId="0" applyNumberFormat="1" applyFont="1" applyFill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justify" wrapText="1"/>
    </xf>
    <xf numFmtId="2" fontId="3" fillId="0" borderId="19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2" fontId="1" fillId="34" borderId="19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2" fontId="3" fillId="0" borderId="19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2" fontId="1" fillId="34" borderId="11" xfId="0" applyNumberFormat="1" applyFont="1" applyFill="1" applyBorder="1" applyAlignment="1">
      <alignment horizontal="right"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3" fillId="0" borderId="2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2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2" xfId="0" applyFont="1" applyFill="1" applyBorder="1" applyAlignment="1" applyProtection="1">
      <alignment horizontal="right"/>
      <protection locked="0"/>
    </xf>
    <xf numFmtId="4" fontId="11" fillId="0" borderId="1" xfId="41" applyFont="1" applyFill="1" applyProtection="1">
      <alignment horizontal="right" vertical="top" shrinkToFit="1"/>
      <protection/>
    </xf>
    <xf numFmtId="0" fontId="0" fillId="0" borderId="0" xfId="0" applyAlignment="1">
      <alignment horizontal="left"/>
    </xf>
    <xf numFmtId="0" fontId="11" fillId="0" borderId="11" xfId="39" applyFont="1" applyFill="1" applyBorder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49" fontId="0" fillId="0" borderId="11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justify" wrapText="1"/>
    </xf>
    <xf numFmtId="0" fontId="14" fillId="0" borderId="14" xfId="0" applyFont="1" applyFill="1" applyBorder="1" applyAlignment="1">
      <alignment horizontal="justify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6" fillId="0" borderId="11" xfId="0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justify" wrapText="1"/>
    </xf>
    <xf numFmtId="2" fontId="1" fillId="0" borderId="1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justify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49" fontId="2" fillId="0" borderId="11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justify" wrapText="1"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2" fontId="1" fillId="34" borderId="19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wrapText="1"/>
    </xf>
    <xf numFmtId="0" fontId="3" fillId="0" borderId="24" xfId="0" applyFont="1" applyFill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right" wrapText="1"/>
    </xf>
    <xf numFmtId="0" fontId="1" fillId="0" borderId="25" xfId="0" applyFont="1" applyBorder="1" applyAlignment="1">
      <alignment/>
    </xf>
    <xf numFmtId="170" fontId="3" fillId="0" borderId="13" xfId="52" applyFont="1" applyFill="1" applyBorder="1" applyAlignment="1">
      <alignment horizontal="justify" wrapText="1"/>
    </xf>
    <xf numFmtId="49" fontId="6" fillId="0" borderId="13" xfId="0" applyNumberFormat="1" applyFont="1" applyFill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2" fontId="1" fillId="34" borderId="22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2" fontId="1" fillId="0" borderId="27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 applyProtection="1">
      <alignment horizontal="right"/>
      <protection locked="0"/>
    </xf>
    <xf numFmtId="2" fontId="1" fillId="0" borderId="20" xfId="0" applyNumberFormat="1" applyFont="1" applyFill="1" applyBorder="1" applyAlignment="1" applyProtection="1">
      <alignment horizontal="right"/>
      <protection locked="0"/>
    </xf>
    <xf numFmtId="2" fontId="3" fillId="0" borderId="28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3" fillId="0" borderId="22" xfId="0" applyFont="1" applyBorder="1" applyAlignment="1" applyProtection="1">
      <alignment horizontal="right" wrapText="1"/>
      <protection locked="0"/>
    </xf>
    <xf numFmtId="0" fontId="3" fillId="0" borderId="22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right"/>
      <protection locked="0"/>
    </xf>
    <xf numFmtId="49" fontId="6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Fill="1" applyBorder="1" applyAlignment="1">
      <alignment/>
    </xf>
    <xf numFmtId="4" fontId="11" fillId="0" borderId="30" xfId="41" applyFont="1" applyFill="1" applyBorder="1" applyProtection="1">
      <alignment horizontal="right" vertical="top" shrinkToFit="1"/>
      <protection/>
    </xf>
    <xf numFmtId="0" fontId="12" fillId="0" borderId="31" xfId="40" applyNumberFormat="1" applyFont="1" applyFill="1" applyBorder="1" applyAlignment="1" applyProtection="1">
      <alignment vertical="top" wrapText="1"/>
      <protection/>
    </xf>
    <xf numFmtId="0" fontId="3" fillId="0" borderId="17" xfId="0" applyFont="1" applyFill="1" applyBorder="1" applyAlignment="1">
      <alignment/>
    </xf>
    <xf numFmtId="0" fontId="1" fillId="0" borderId="23" xfId="0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2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justify" wrapText="1"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33" xfId="0" applyFont="1" applyBorder="1" applyAlignment="1">
      <alignment/>
    </xf>
    <xf numFmtId="0" fontId="11" fillId="0" borderId="34" xfId="40" applyNumberFormat="1" applyFont="1" applyFill="1" applyBorder="1" applyAlignment="1" applyProtection="1">
      <alignment vertical="top" wrapText="1"/>
      <protection/>
    </xf>
    <xf numFmtId="4" fontId="11" fillId="0" borderId="34" xfId="41" applyFont="1" applyFill="1" applyBorder="1" applyProtection="1">
      <alignment horizontal="right" vertical="top" shrinkToFit="1"/>
      <protection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justify" wrapText="1"/>
    </xf>
    <xf numFmtId="4" fontId="11" fillId="0" borderId="11" xfId="41" applyFont="1" applyFill="1" applyBorder="1" applyProtection="1">
      <alignment horizontal="right" vertical="top" shrinkToFit="1"/>
      <protection/>
    </xf>
    <xf numFmtId="4" fontId="11" fillId="0" borderId="35" xfId="41" applyFont="1" applyFill="1" applyBorder="1" applyProtection="1">
      <alignment horizontal="right" vertical="top" shrinkToFit="1"/>
      <protection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3" fillId="0" borderId="20" xfId="0" applyNumberFormat="1" applyFont="1" applyBorder="1" applyAlignment="1">
      <alignment horizontal="right" wrapText="1"/>
    </xf>
    <xf numFmtId="2" fontId="3" fillId="0" borderId="22" xfId="0" applyNumberFormat="1" applyFont="1" applyBorder="1" applyAlignment="1">
      <alignment horizontal="right" wrapText="1"/>
    </xf>
    <xf numFmtId="2" fontId="3" fillId="0" borderId="20" xfId="0" applyNumberFormat="1" applyFont="1" applyBorder="1" applyAlignment="1" applyProtection="1">
      <alignment horizontal="right" wrapText="1"/>
      <protection locked="0"/>
    </xf>
    <xf numFmtId="2" fontId="3" fillId="0" borderId="22" xfId="0" applyNumberFormat="1" applyFont="1" applyBorder="1" applyAlignment="1" applyProtection="1">
      <alignment horizontal="right" wrapText="1"/>
      <protection locked="0"/>
    </xf>
    <xf numFmtId="2" fontId="3" fillId="0" borderId="20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justify" wrapText="1"/>
    </xf>
    <xf numFmtId="1" fontId="12" fillId="0" borderId="31" xfId="34" applyNumberFormat="1" applyFont="1" applyFill="1" applyBorder="1" applyAlignment="1" applyProtection="1">
      <alignment horizontal="center" vertical="top" shrinkToFi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11" fillId="0" borderId="34" xfId="34" applyNumberFormat="1" applyFont="1" applyFill="1" applyBorder="1" applyAlignment="1" applyProtection="1">
      <alignment horizontal="center" vertical="top" shrinkToFit="1"/>
      <protection/>
    </xf>
    <xf numFmtId="4" fontId="11" fillId="0" borderId="39" xfId="41" applyFont="1" applyFill="1" applyBorder="1" applyProtection="1">
      <alignment horizontal="right" vertical="top" shrinkToFit="1"/>
      <protection/>
    </xf>
    <xf numFmtId="0" fontId="11" fillId="0" borderId="40" xfId="35" applyFont="1" applyBorder="1" applyProtection="1">
      <alignment horizontal="center" vertical="center" wrapText="1"/>
      <protection locked="0"/>
    </xf>
    <xf numFmtId="0" fontId="11" fillId="0" borderId="41" xfId="36" applyFont="1" applyBorder="1" applyProtection="1">
      <alignment horizontal="center" vertical="center" wrapText="1"/>
      <protection locked="0"/>
    </xf>
    <xf numFmtId="0" fontId="11" fillId="0" borderId="19" xfId="39" applyFont="1" applyFill="1" applyBorder="1" applyProtection="1">
      <alignment horizontal="center" vertical="center" wrapText="1"/>
      <protection locked="0"/>
    </xf>
    <xf numFmtId="0" fontId="11" fillId="0" borderId="41" xfId="33" applyFont="1" applyBorder="1" applyProtection="1">
      <alignment horizontal="center" vertical="center" wrapText="1"/>
      <protection locked="0"/>
    </xf>
    <xf numFmtId="4" fontId="13" fillId="0" borderId="41" xfId="39" applyNumberFormat="1" applyFont="1" applyFill="1" applyBorder="1" applyAlignment="1" applyProtection="1">
      <alignment horizontal="right" vertical="center" wrapText="1"/>
      <protection locked="0"/>
    </xf>
    <xf numFmtId="4" fontId="13" fillId="0" borderId="42" xfId="39" applyNumberFormat="1" applyFont="1" applyFill="1" applyBorder="1" applyAlignment="1" applyProtection="1">
      <alignment horizontal="right" vertical="center" wrapText="1"/>
      <protection locked="0"/>
    </xf>
    <xf numFmtId="1" fontId="12" fillId="0" borderId="40" xfId="34" applyNumberFormat="1" applyFont="1" applyFill="1" applyBorder="1" applyProtection="1">
      <alignment horizontal="center" vertical="top" shrinkToFit="1"/>
      <protection/>
    </xf>
    <xf numFmtId="1" fontId="12" fillId="0" borderId="41" xfId="34" applyNumberFormat="1" applyFont="1" applyFill="1" applyBorder="1" applyProtection="1">
      <alignment horizontal="center" vertical="top" shrinkToFit="1"/>
      <protection/>
    </xf>
    <xf numFmtId="0" fontId="12" fillId="0" borderId="41" xfId="40" applyNumberFormat="1" applyFont="1" applyFill="1" applyBorder="1" applyAlignment="1" applyProtection="1">
      <alignment vertical="top" wrapText="1"/>
      <protection/>
    </xf>
    <xf numFmtId="4" fontId="12" fillId="0" borderId="41" xfId="41" applyFont="1" applyFill="1" applyBorder="1" applyProtection="1">
      <alignment horizontal="right" vertical="top" shrinkToFit="1"/>
      <protection/>
    </xf>
    <xf numFmtId="4" fontId="12" fillId="0" borderId="42" xfId="41" applyFont="1" applyFill="1" applyBorder="1" applyProtection="1">
      <alignment horizontal="right" vertical="top" shrinkToFit="1"/>
      <protection/>
    </xf>
    <xf numFmtId="1" fontId="13" fillId="0" borderId="40" xfId="34" applyNumberFormat="1" applyFont="1" applyFill="1" applyBorder="1" applyProtection="1">
      <alignment horizontal="center" vertical="top" shrinkToFit="1"/>
      <protection/>
    </xf>
    <xf numFmtId="1" fontId="13" fillId="0" borderId="41" xfId="34" applyNumberFormat="1" applyFont="1" applyFill="1" applyBorder="1" applyProtection="1">
      <alignment horizontal="center" vertical="top" shrinkToFit="1"/>
      <protection/>
    </xf>
    <xf numFmtId="0" fontId="13" fillId="0" borderId="41" xfId="40" applyNumberFormat="1" applyFont="1" applyFill="1" applyBorder="1" applyAlignment="1" applyProtection="1">
      <alignment horizontal="left" vertical="top" wrapText="1"/>
      <protection/>
    </xf>
    <xf numFmtId="4" fontId="13" fillId="0" borderId="41" xfId="41" applyFont="1" applyFill="1" applyBorder="1" applyProtection="1">
      <alignment horizontal="right" vertical="top" shrinkToFit="1"/>
      <protection/>
    </xf>
    <xf numFmtId="4" fontId="13" fillId="0" borderId="42" xfId="41" applyFont="1" applyFill="1" applyBorder="1" applyProtection="1">
      <alignment horizontal="right" vertical="top" shrinkToFit="1"/>
      <protection/>
    </xf>
    <xf numFmtId="1" fontId="11" fillId="0" borderId="40" xfId="34" applyNumberFormat="1" applyFont="1" applyFill="1" applyBorder="1" applyProtection="1">
      <alignment horizontal="center" vertical="top" shrinkToFit="1"/>
      <protection/>
    </xf>
    <xf numFmtId="1" fontId="11" fillId="0" borderId="41" xfId="34" applyNumberFormat="1" applyFont="1" applyFill="1" applyBorder="1" applyProtection="1">
      <alignment horizontal="center" vertical="top" shrinkToFit="1"/>
      <protection/>
    </xf>
    <xf numFmtId="0" fontId="11" fillId="0" borderId="41" xfId="40" applyNumberFormat="1" applyFont="1" applyFill="1" applyBorder="1" applyAlignment="1" applyProtection="1">
      <alignment horizontal="left" vertical="top" wrapText="1"/>
      <protection/>
    </xf>
    <xf numFmtId="4" fontId="11" fillId="0" borderId="41" xfId="41" applyFont="1" applyFill="1" applyBorder="1" applyProtection="1">
      <alignment horizontal="right" vertical="top" shrinkToFit="1"/>
      <protection/>
    </xf>
    <xf numFmtId="4" fontId="11" fillId="0" borderId="42" xfId="41" applyFont="1" applyFill="1" applyBorder="1" applyProtection="1">
      <alignment horizontal="right" vertical="top" shrinkToFit="1"/>
      <protection/>
    </xf>
    <xf numFmtId="0" fontId="11" fillId="0" borderId="41" xfId="40" applyNumberFormat="1" applyFont="1" applyFill="1" applyBorder="1" applyAlignment="1" applyProtection="1">
      <alignment vertical="top" wrapText="1"/>
      <protection/>
    </xf>
    <xf numFmtId="0" fontId="15" fillId="0" borderId="41" xfId="40" applyNumberFormat="1" applyFont="1" applyFill="1" applyBorder="1" applyAlignment="1" applyProtection="1">
      <alignment vertical="top" wrapText="1"/>
      <protection/>
    </xf>
    <xf numFmtId="0" fontId="13" fillId="0" borderId="41" xfId="40" applyNumberFormat="1" applyFont="1" applyFill="1" applyBorder="1" applyAlignment="1" applyProtection="1">
      <alignment vertical="top" wrapText="1"/>
      <protection/>
    </xf>
    <xf numFmtId="0" fontId="11" fillId="0" borderId="41" xfId="40" applyNumberFormat="1" applyFont="1" applyFill="1" applyBorder="1" applyAlignment="1" applyProtection="1">
      <alignment vertical="top"/>
      <protection/>
    </xf>
    <xf numFmtId="2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4" fontId="17" fillId="0" borderId="41" xfId="41" applyFont="1" applyFill="1" applyBorder="1" applyProtection="1">
      <alignment horizontal="right" vertical="top" shrinkToFit="1"/>
      <protection/>
    </xf>
    <xf numFmtId="4" fontId="17" fillId="0" borderId="42" xfId="41" applyFont="1" applyFill="1" applyBorder="1" applyProtection="1">
      <alignment horizontal="right" vertical="top" shrinkToFit="1"/>
      <protection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11" fillId="0" borderId="40" xfId="34" applyNumberFormat="1" applyFont="1" applyFill="1" applyBorder="1" applyAlignment="1" applyProtection="1">
      <alignment horizontal="center" vertical="top" shrinkToFit="1"/>
      <protection/>
    </xf>
    <xf numFmtId="1" fontId="11" fillId="0" borderId="41" xfId="34" applyNumberFormat="1" applyFont="1" applyFill="1" applyBorder="1" applyAlignment="1" applyProtection="1">
      <alignment horizontal="center" vertical="top" shrinkToFit="1"/>
      <protection/>
    </xf>
    <xf numFmtId="1" fontId="0" fillId="0" borderId="16" xfId="0" applyNumberFormat="1" applyFont="1" applyFill="1" applyBorder="1" applyAlignment="1">
      <alignment horizontal="center"/>
    </xf>
    <xf numFmtId="1" fontId="13" fillId="0" borderId="41" xfId="34" applyNumberFormat="1" applyFont="1" applyFill="1" applyBorder="1" applyAlignment="1" applyProtection="1">
      <alignment horizontal="center" vertical="top" shrinkToFit="1"/>
      <protection/>
    </xf>
    <xf numFmtId="2" fontId="0" fillId="0" borderId="16" xfId="0" applyNumberFormat="1" applyFont="1" applyFill="1" applyBorder="1" applyAlignment="1">
      <alignment horizontal="right"/>
    </xf>
    <xf numFmtId="4" fontId="11" fillId="0" borderId="43" xfId="41" applyFont="1" applyFill="1" applyBorder="1" applyProtection="1">
      <alignment horizontal="right" vertical="top" shrinkToFit="1"/>
      <protection/>
    </xf>
    <xf numFmtId="1" fontId="12" fillId="0" borderId="44" xfId="34" applyNumberFormat="1" applyFont="1" applyFill="1" applyBorder="1" applyProtection="1">
      <alignment horizontal="center" vertical="top" shrinkToFit="1"/>
      <protection/>
    </xf>
    <xf numFmtId="49" fontId="2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" fontId="11" fillId="0" borderId="19" xfId="41" applyFont="1" applyFill="1" applyBorder="1" applyProtection="1">
      <alignment horizontal="right" vertical="top" shrinkToFit="1"/>
      <protection/>
    </xf>
    <xf numFmtId="4" fontId="11" fillId="0" borderId="45" xfId="41" applyFont="1" applyFill="1" applyBorder="1" applyProtection="1">
      <alignment horizontal="right" vertical="top" shrinkToFit="1"/>
      <protection/>
    </xf>
    <xf numFmtId="49" fontId="2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11" fillId="0" borderId="46" xfId="34" applyNumberFormat="1" applyFont="1" applyFill="1" applyBorder="1" applyProtection="1">
      <alignment horizontal="center" vertical="top" shrinkToFit="1"/>
      <protection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2" fontId="0" fillId="0" borderId="19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2" fontId="0" fillId="0" borderId="25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47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/>
    </xf>
    <xf numFmtId="0" fontId="3" fillId="0" borderId="28" xfId="0" applyFont="1" applyFill="1" applyBorder="1" applyAlignment="1">
      <alignment horizontal="right" wrapText="1"/>
    </xf>
    <xf numFmtId="2" fontId="3" fillId="0" borderId="27" xfId="0" applyNumberFormat="1" applyFont="1" applyFill="1" applyBorder="1" applyAlignment="1">
      <alignment horizontal="right" wrapText="1"/>
    </xf>
    <xf numFmtId="2" fontId="3" fillId="0" borderId="28" xfId="0" applyNumberFormat="1" applyFont="1" applyFill="1" applyBorder="1" applyAlignment="1">
      <alignment horizontal="right" wrapText="1"/>
    </xf>
    <xf numFmtId="49" fontId="1" fillId="0" borderId="25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right"/>
    </xf>
    <xf numFmtId="2" fontId="1" fillId="0" borderId="37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2" fontId="1" fillId="0" borderId="19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horizontal="right" wrapText="1"/>
    </xf>
    <xf numFmtId="49" fontId="1" fillId="0" borderId="29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justify" wrapText="1"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2" fontId="1" fillId="0" borderId="48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3" fillId="34" borderId="19" xfId="0" applyNumberFormat="1" applyFont="1" applyFill="1" applyBorder="1" applyAlignment="1">
      <alignment horizontal="right"/>
    </xf>
    <xf numFmtId="49" fontId="1" fillId="0" borderId="29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justify" wrapText="1"/>
    </xf>
    <xf numFmtId="2" fontId="1" fillId="0" borderId="25" xfId="0" applyNumberFormat="1" applyFont="1" applyBorder="1" applyAlignment="1">
      <alignment horizontal="right"/>
    </xf>
    <xf numFmtId="2" fontId="1" fillId="0" borderId="48" xfId="0" applyNumberFormat="1" applyFont="1" applyBorder="1" applyAlignment="1">
      <alignment horizontal="right"/>
    </xf>
    <xf numFmtId="2" fontId="1" fillId="0" borderId="49" xfId="0" applyNumberFormat="1" applyFont="1" applyFill="1" applyBorder="1" applyAlignment="1" applyProtection="1">
      <alignment horizontal="right"/>
      <protection locked="0"/>
    </xf>
    <xf numFmtId="49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justify" wrapText="1"/>
    </xf>
    <xf numFmtId="2" fontId="0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" fontId="11" fillId="0" borderId="50" xfId="41" applyFont="1" applyFill="1" applyBorder="1" applyProtection="1">
      <alignment horizontal="right" vertical="top" shrinkToFit="1"/>
      <protection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justify" wrapText="1"/>
    </xf>
    <xf numFmtId="2" fontId="0" fillId="0" borderId="48" xfId="0" applyNumberFormat="1" applyFont="1" applyBorder="1" applyAlignment="1">
      <alignment/>
    </xf>
    <xf numFmtId="49" fontId="1" fillId="0" borderId="17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wrapText="1"/>
    </xf>
    <xf numFmtId="0" fontId="19" fillId="0" borderId="0" xfId="0" applyFont="1" applyAlignment="1">
      <alignment/>
    </xf>
    <xf numFmtId="0" fontId="3" fillId="0" borderId="1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9" xfId="0" applyFont="1" applyFill="1" applyBorder="1" applyAlignment="1">
      <alignment/>
    </xf>
    <xf numFmtId="0" fontId="1" fillId="0" borderId="17" xfId="0" applyFont="1" applyBorder="1" applyAlignment="1">
      <alignment horizontal="right" wrapText="1"/>
    </xf>
    <xf numFmtId="0" fontId="1" fillId="0" borderId="51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5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2" fontId="1" fillId="0" borderId="56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1" fillId="0" borderId="58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63" xfId="0" applyFont="1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1" fillId="0" borderId="65" xfId="0" applyFont="1" applyBorder="1" applyAlignment="1">
      <alignment horizontal="center"/>
    </xf>
    <xf numFmtId="0" fontId="1" fillId="0" borderId="56" xfId="0" applyFont="1" applyFill="1" applyBorder="1" applyAlignment="1">
      <alignment horizontal="center" wrapText="1"/>
    </xf>
    <xf numFmtId="2" fontId="1" fillId="0" borderId="56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1" fillId="0" borderId="23" xfId="39" applyFon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wrapText="1"/>
    </xf>
    <xf numFmtId="0" fontId="11" fillId="0" borderId="13" xfId="39" applyNumberFormat="1" applyFont="1" applyFill="1" applyBorder="1" applyAlignment="1" applyProtection="1">
      <alignment horizontal="center" vertical="center" wrapText="1"/>
      <protection/>
    </xf>
    <xf numFmtId="0" fontId="11" fillId="0" borderId="47" xfId="39" applyNumberFormat="1" applyFont="1" applyFill="1" applyBorder="1" applyAlignment="1" applyProtection="1">
      <alignment horizontal="center" vertical="center" wrapText="1"/>
      <protection/>
    </xf>
    <xf numFmtId="0" fontId="11" fillId="0" borderId="67" xfId="33" applyNumberFormat="1" applyFont="1" applyBorder="1" applyAlignment="1" applyProtection="1">
      <alignment horizontal="center" wrapText="1"/>
      <protection/>
    </xf>
    <xf numFmtId="0" fontId="11" fillId="0" borderId="68" xfId="33" applyNumberFormat="1" applyFont="1" applyBorder="1" applyAlignment="1" applyProtection="1">
      <alignment horizontal="center" wrapText="1"/>
      <protection/>
    </xf>
    <xf numFmtId="0" fontId="11" fillId="0" borderId="69" xfId="33" applyFont="1" applyBorder="1" applyAlignment="1" applyProtection="1">
      <alignment horizontal="center" wrapText="1"/>
      <protection locked="0"/>
    </xf>
    <xf numFmtId="0" fontId="11" fillId="0" borderId="56" xfId="39" applyNumberFormat="1" applyFont="1" applyFill="1" applyBorder="1" applyAlignment="1" applyProtection="1">
      <alignment horizontal="center" vertical="center" wrapText="1"/>
      <protection/>
    </xf>
    <xf numFmtId="0" fontId="11" fillId="0" borderId="57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1" fillId="0" borderId="70" xfId="35" applyNumberFormat="1" applyFont="1" applyBorder="1" applyProtection="1">
      <alignment horizontal="center" vertical="center" wrapText="1"/>
      <protection/>
    </xf>
    <xf numFmtId="0" fontId="11" fillId="0" borderId="40" xfId="35" applyNumberFormat="1" applyFont="1" applyBorder="1" applyProtection="1">
      <alignment horizontal="center" vertical="center" wrapText="1"/>
      <protection/>
    </xf>
    <xf numFmtId="0" fontId="11" fillId="0" borderId="40" xfId="35" applyFont="1" applyBorder="1" applyProtection="1">
      <alignment horizontal="center" vertical="center" wrapText="1"/>
      <protection locked="0"/>
    </xf>
    <xf numFmtId="0" fontId="11" fillId="0" borderId="71" xfId="36" applyNumberFormat="1" applyFont="1" applyBorder="1" applyProtection="1">
      <alignment horizontal="center" vertical="center" wrapText="1"/>
      <protection/>
    </xf>
    <xf numFmtId="0" fontId="11" fillId="0" borderId="41" xfId="36" applyNumberFormat="1" applyFont="1" applyBorder="1" applyProtection="1">
      <alignment horizontal="center" vertical="center" wrapText="1"/>
      <protection/>
    </xf>
    <xf numFmtId="0" fontId="11" fillId="0" borderId="41" xfId="36" applyFont="1" applyBorder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6" xfId="34"/>
    <cellStyle name="xl28" xfId="35"/>
    <cellStyle name="xl29" xfId="36"/>
    <cellStyle name="xl37" xfId="37"/>
    <cellStyle name="xl40" xfId="38"/>
    <cellStyle name="xl42" xfId="39"/>
    <cellStyle name="xl60" xfId="40"/>
    <cellStyle name="xl6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view="pageBreakPreview" zoomScaleSheetLayoutView="100" zoomScalePageLayoutView="0" workbookViewId="0" topLeftCell="A1">
      <selection activeCell="B4" sqref="B4:G4"/>
    </sheetView>
  </sheetViews>
  <sheetFormatPr defaultColWidth="9.00390625" defaultRowHeight="12.75"/>
  <cols>
    <col min="1" max="1" width="6.375" style="15" customWidth="1"/>
    <col min="2" max="2" width="69.875" style="6" customWidth="1"/>
    <col min="3" max="3" width="12.75390625" style="6" customWidth="1"/>
    <col min="4" max="5" width="9.125" style="0" hidden="1" customWidth="1"/>
  </cols>
  <sheetData>
    <row r="1" spans="1:7" ht="12.75">
      <c r="A1" s="11"/>
      <c r="B1" s="374" t="s">
        <v>362</v>
      </c>
      <c r="C1" s="374"/>
      <c r="D1" s="360"/>
      <c r="E1" s="360"/>
      <c r="F1" s="360"/>
      <c r="G1" s="360"/>
    </row>
    <row r="2" spans="1:7" ht="12.75">
      <c r="A2" s="11"/>
      <c r="B2" s="359" t="s">
        <v>288</v>
      </c>
      <c r="C2" s="359"/>
      <c r="D2" s="360"/>
      <c r="E2" s="360"/>
      <c r="F2" s="360"/>
      <c r="G2" s="360"/>
    </row>
    <row r="3" spans="1:7" ht="12.75">
      <c r="A3" s="11"/>
      <c r="B3" s="374" t="s">
        <v>364</v>
      </c>
      <c r="C3" s="360"/>
      <c r="D3" s="360"/>
      <c r="E3" s="360"/>
      <c r="F3" s="360"/>
      <c r="G3" s="360"/>
    </row>
    <row r="4" spans="1:7" ht="12.75">
      <c r="A4" s="11"/>
      <c r="B4" s="374" t="s">
        <v>349</v>
      </c>
      <c r="C4" s="360"/>
      <c r="D4" s="360"/>
      <c r="E4" s="360"/>
      <c r="F4" s="360"/>
      <c r="G4" s="360"/>
    </row>
    <row r="5" spans="1:7" ht="12.75">
      <c r="A5" s="11"/>
      <c r="B5" s="374" t="s">
        <v>350</v>
      </c>
      <c r="C5" s="360"/>
      <c r="D5" s="360"/>
      <c r="E5" s="360"/>
      <c r="F5" s="360"/>
      <c r="G5" s="360"/>
    </row>
    <row r="6" spans="1:7" ht="12.75">
      <c r="A6" s="11"/>
      <c r="B6" s="374" t="s">
        <v>351</v>
      </c>
      <c r="C6" s="360"/>
      <c r="D6" s="360"/>
      <c r="E6" s="360"/>
      <c r="F6" s="360"/>
      <c r="G6" s="360"/>
    </row>
    <row r="7" spans="1:10" ht="12.75">
      <c r="A7" s="11"/>
      <c r="B7" s="359" t="s">
        <v>346</v>
      </c>
      <c r="C7" s="360"/>
      <c r="D7" s="360"/>
      <c r="E7" s="360"/>
      <c r="F7" s="360"/>
      <c r="G7" s="360"/>
      <c r="H7" s="1"/>
      <c r="I7" s="1"/>
      <c r="J7" s="1"/>
    </row>
    <row r="8" spans="1:10" ht="12.75">
      <c r="A8" s="11"/>
      <c r="B8" s="359" t="s">
        <v>109</v>
      </c>
      <c r="C8" s="359"/>
      <c r="D8" s="360"/>
      <c r="E8" s="360"/>
      <c r="F8" s="360"/>
      <c r="G8" s="360"/>
      <c r="H8" s="1"/>
      <c r="I8" s="1"/>
      <c r="J8" s="1"/>
    </row>
    <row r="9" spans="1:10" ht="12.75">
      <c r="A9" s="11"/>
      <c r="B9" s="359" t="s">
        <v>313</v>
      </c>
      <c r="C9" s="359"/>
      <c r="D9" s="360"/>
      <c r="E9" s="360"/>
      <c r="F9" s="360"/>
      <c r="G9" s="360"/>
      <c r="H9" s="2"/>
      <c r="I9" s="2"/>
      <c r="J9" s="2"/>
    </row>
    <row r="10" spans="1:10" ht="12.75">
      <c r="A10" s="11"/>
      <c r="B10" s="359"/>
      <c r="C10" s="359"/>
      <c r="D10" s="2"/>
      <c r="E10" s="2"/>
      <c r="F10" s="2"/>
      <c r="G10" s="2"/>
      <c r="H10" s="2"/>
      <c r="I10" s="2"/>
      <c r="J10" s="2"/>
    </row>
    <row r="11" spans="1:10" ht="18" customHeight="1">
      <c r="A11" s="361" t="s">
        <v>314</v>
      </c>
      <c r="B11" s="361"/>
      <c r="C11" s="361"/>
      <c r="D11" s="362"/>
      <c r="E11" s="362"/>
      <c r="F11" s="360"/>
      <c r="G11" s="360"/>
      <c r="H11" s="2"/>
      <c r="I11" s="2"/>
      <c r="J11" s="2"/>
    </row>
    <row r="12" spans="1:7" ht="21" customHeight="1">
      <c r="A12" s="361"/>
      <c r="B12" s="361"/>
      <c r="C12" s="361"/>
      <c r="D12" s="362"/>
      <c r="E12" s="362"/>
      <c r="F12" s="360"/>
      <c r="G12" s="360"/>
    </row>
    <row r="13" spans="1:3" ht="13.5" thickBot="1">
      <c r="A13" s="38"/>
      <c r="B13" s="38"/>
      <c r="C13" s="38"/>
    </row>
    <row r="14" spans="1:7" ht="24" customHeight="1">
      <c r="A14" s="363" t="s">
        <v>5</v>
      </c>
      <c r="B14" s="366" t="s">
        <v>8</v>
      </c>
      <c r="C14" s="366" t="s">
        <v>218</v>
      </c>
      <c r="D14" s="369"/>
      <c r="E14" s="369"/>
      <c r="F14" s="369"/>
      <c r="G14" s="370"/>
    </row>
    <row r="15" spans="1:7" ht="24" customHeight="1" thickBot="1">
      <c r="A15" s="364"/>
      <c r="B15" s="367"/>
      <c r="C15" s="367" t="s">
        <v>247</v>
      </c>
      <c r="D15" s="69"/>
      <c r="E15" s="69"/>
      <c r="F15" s="372" t="s">
        <v>217</v>
      </c>
      <c r="G15" s="373"/>
    </row>
    <row r="16" spans="1:92" s="70" customFormat="1" ht="15.75" customHeight="1" thickBot="1">
      <c r="A16" s="365"/>
      <c r="B16" s="368"/>
      <c r="C16" s="371"/>
      <c r="D16" s="69"/>
      <c r="E16" s="69"/>
      <c r="F16" s="71" t="s">
        <v>285</v>
      </c>
      <c r="G16" s="132" t="s">
        <v>315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</row>
    <row r="17" spans="1:7" ht="12.75">
      <c r="A17" s="54"/>
      <c r="B17" s="19" t="s">
        <v>22</v>
      </c>
      <c r="C17" s="72">
        <f>C18+C24+C26+C29+C32+C36+C38+C40</f>
        <v>11827.49399</v>
      </c>
      <c r="D17" s="72" t="e">
        <f>D18+D24+D26+D29+D32+D36+D38+D40</f>
        <v>#REF!</v>
      </c>
      <c r="E17" s="72" t="e">
        <f>E18+E24+E26+E29+E32+E36+E38+E40</f>
        <v>#REF!</v>
      </c>
      <c r="F17" s="72">
        <f>F18+F24+F26+F29+F32+F36+F38+F40</f>
        <v>8405.619999999999</v>
      </c>
      <c r="G17" s="320">
        <f>G18+G24+G26+G29+G32+G36+G38+G40</f>
        <v>7684.78</v>
      </c>
    </row>
    <row r="18" spans="1:7" ht="13.5" customHeight="1">
      <c r="A18" s="55" t="s">
        <v>9</v>
      </c>
      <c r="B18" s="23" t="s">
        <v>13</v>
      </c>
      <c r="C18" s="73">
        <f>C20+C23+C21+C22+C19</f>
        <v>4201.95</v>
      </c>
      <c r="D18" s="73" t="e">
        <f>D20+D23+D21+D22+D19</f>
        <v>#REF!</v>
      </c>
      <c r="E18" s="73" t="e">
        <f>E20+E23+E21+E22+E19</f>
        <v>#REF!</v>
      </c>
      <c r="F18" s="73">
        <f>F20+F23+F21+F22+F19</f>
        <v>2790.85</v>
      </c>
      <c r="G18" s="73">
        <f>G20+G23+G21+G22+G19</f>
        <v>2770.85</v>
      </c>
    </row>
    <row r="19" spans="1:7" ht="26.25" customHeight="1">
      <c r="A19" s="336" t="s">
        <v>357</v>
      </c>
      <c r="B19" s="25" t="s">
        <v>358</v>
      </c>
      <c r="C19" s="74">
        <f>ЦСР!E19</f>
        <v>101.69999999999999</v>
      </c>
      <c r="D19" s="74">
        <f>ЦСР!F19</f>
        <v>0</v>
      </c>
      <c r="E19" s="74">
        <f>ЦСР!G19</f>
        <v>0</v>
      </c>
      <c r="F19" s="74">
        <f>ЦСР!H19</f>
        <v>0</v>
      </c>
      <c r="G19" s="74">
        <f>ЦСР!I19</f>
        <v>0</v>
      </c>
    </row>
    <row r="20" spans="1:7" ht="24.75" customHeight="1">
      <c r="A20" s="56" t="s">
        <v>53</v>
      </c>
      <c r="B20" s="39" t="s">
        <v>54</v>
      </c>
      <c r="C20" s="74">
        <f>ЦСР!E26</f>
        <v>2626.3999999999996</v>
      </c>
      <c r="D20" s="74" t="e">
        <f>ЦСР!F26</f>
        <v>#REF!</v>
      </c>
      <c r="E20" s="74" t="e">
        <f>ЦСР!G26</f>
        <v>#REF!</v>
      </c>
      <c r="F20" s="74">
        <f>ЦСР!H26</f>
        <v>2489.2</v>
      </c>
      <c r="G20" s="64">
        <f>ЦСР!I26</f>
        <v>2489.2</v>
      </c>
    </row>
    <row r="21" spans="1:7" ht="24.75" customHeight="1">
      <c r="A21" s="56" t="s">
        <v>103</v>
      </c>
      <c r="B21" s="51" t="s">
        <v>361</v>
      </c>
      <c r="C21" s="74">
        <f>ЦСР!E37</f>
        <v>125</v>
      </c>
      <c r="D21" s="74">
        <f>ЦСР!F37</f>
        <v>125</v>
      </c>
      <c r="E21" s="74">
        <f>ЦСР!G37</f>
        <v>125</v>
      </c>
      <c r="F21" s="74">
        <f>ЦСР!H37</f>
        <v>125</v>
      </c>
      <c r="G21" s="64">
        <f>ЦСР!I37</f>
        <v>125</v>
      </c>
    </row>
    <row r="22" spans="1:7" ht="14.25" customHeight="1">
      <c r="A22" s="56" t="s">
        <v>323</v>
      </c>
      <c r="B22" s="25" t="s">
        <v>324</v>
      </c>
      <c r="C22" s="74">
        <f>ЦСР!E44</f>
        <v>230</v>
      </c>
      <c r="D22" s="74">
        <f>ЦСР!F44</f>
        <v>0</v>
      </c>
      <c r="E22" s="74">
        <f>ЦСР!G44</f>
        <v>0</v>
      </c>
      <c r="F22" s="74">
        <f>ЦСР!H44</f>
        <v>0</v>
      </c>
      <c r="G22" s="64">
        <f>ЦСР!I44</f>
        <v>0</v>
      </c>
    </row>
    <row r="23" spans="1:7" ht="12.75">
      <c r="A23" s="57" t="s">
        <v>23</v>
      </c>
      <c r="B23" s="25" t="s">
        <v>14</v>
      </c>
      <c r="C23" s="74">
        <f>ЦСР!E51</f>
        <v>1118.85</v>
      </c>
      <c r="D23" s="74" t="e">
        <f>ЦСР!F51</f>
        <v>#REF!</v>
      </c>
      <c r="E23" s="74" t="e">
        <f>ЦСР!G51</f>
        <v>#REF!</v>
      </c>
      <c r="F23" s="74">
        <f>ЦСР!H51</f>
        <v>176.65</v>
      </c>
      <c r="G23" s="64">
        <f>ЦСР!I51</f>
        <v>156.65</v>
      </c>
    </row>
    <row r="24" spans="1:7" ht="12.75">
      <c r="A24" s="55" t="s">
        <v>77</v>
      </c>
      <c r="B24" s="48" t="s">
        <v>78</v>
      </c>
      <c r="C24" s="73">
        <f>C25</f>
        <v>220.00000000000003</v>
      </c>
      <c r="D24" s="73" t="e">
        <f>D25</f>
        <v>#REF!</v>
      </c>
      <c r="E24" s="73" t="e">
        <f>E25</f>
        <v>#REF!</v>
      </c>
      <c r="F24" s="73">
        <f>F25</f>
        <v>202.9</v>
      </c>
      <c r="G24" s="63">
        <f>G25</f>
        <v>210.60000000000002</v>
      </c>
    </row>
    <row r="25" spans="1:7" ht="12.75">
      <c r="A25" s="57" t="s">
        <v>79</v>
      </c>
      <c r="B25" s="51" t="s">
        <v>80</v>
      </c>
      <c r="C25" s="74">
        <f>ЦСР!E108</f>
        <v>220.00000000000003</v>
      </c>
      <c r="D25" s="74" t="e">
        <f>ЦСР!F108</f>
        <v>#REF!</v>
      </c>
      <c r="E25" s="74" t="e">
        <f>ЦСР!G108</f>
        <v>#REF!</v>
      </c>
      <c r="F25" s="74">
        <f>ЦСР!H108</f>
        <v>202.9</v>
      </c>
      <c r="G25" s="64">
        <f>ЦСР!I108</f>
        <v>210.60000000000002</v>
      </c>
    </row>
    <row r="26" spans="1:7" ht="12.75">
      <c r="A26" s="58" t="s">
        <v>10</v>
      </c>
      <c r="B26" s="22" t="s">
        <v>15</v>
      </c>
      <c r="C26" s="75">
        <f>C28</f>
        <v>397.5</v>
      </c>
      <c r="D26" s="75" t="e">
        <f>D28</f>
        <v>#REF!</v>
      </c>
      <c r="E26" s="75" t="e">
        <f>E28</f>
        <v>#REF!</v>
      </c>
      <c r="F26" s="75">
        <f>F28</f>
        <v>280</v>
      </c>
      <c r="G26" s="321">
        <f>G28</f>
        <v>280</v>
      </c>
    </row>
    <row r="27" spans="1:7" ht="22.5" hidden="1">
      <c r="A27" s="59" t="s">
        <v>11</v>
      </c>
      <c r="B27" s="40" t="s">
        <v>24</v>
      </c>
      <c r="C27" s="76">
        <f>ЦСР!E117</f>
        <v>397.5</v>
      </c>
      <c r="D27" s="76" t="e">
        <f>ЦСР!F117</f>
        <v>#REF!</v>
      </c>
      <c r="E27" s="76" t="e">
        <f>ЦСР!G117</f>
        <v>#REF!</v>
      </c>
      <c r="F27" s="76">
        <f>ЦСР!H117</f>
        <v>280</v>
      </c>
      <c r="G27" s="65">
        <f>ЦСР!I117</f>
        <v>280</v>
      </c>
    </row>
    <row r="28" spans="1:7" ht="12.75">
      <c r="A28" s="56" t="s">
        <v>35</v>
      </c>
      <c r="B28" s="24" t="s">
        <v>36</v>
      </c>
      <c r="C28" s="77">
        <f>ЦСР!E128</f>
        <v>397.5</v>
      </c>
      <c r="D28" s="77" t="e">
        <f>ЦСР!F128</f>
        <v>#REF!</v>
      </c>
      <c r="E28" s="77" t="e">
        <f>ЦСР!G128</f>
        <v>#REF!</v>
      </c>
      <c r="F28" s="77">
        <f>ЦСР!H128</f>
        <v>280</v>
      </c>
      <c r="G28" s="133">
        <f>ЦСР!I128</f>
        <v>280</v>
      </c>
    </row>
    <row r="29" spans="1:7" s="6" customFormat="1" ht="12.75">
      <c r="A29" s="55" t="s">
        <v>12</v>
      </c>
      <c r="B29" s="23" t="s">
        <v>16</v>
      </c>
      <c r="C29" s="73">
        <f>C31+C30</f>
        <v>2169.4700000000003</v>
      </c>
      <c r="D29" s="73">
        <f>D31+D30</f>
        <v>2344.2</v>
      </c>
      <c r="E29" s="73">
        <f>E31+E30</f>
        <v>2520.5</v>
      </c>
      <c r="F29" s="73">
        <f>F31+F30</f>
        <v>2344.2</v>
      </c>
      <c r="G29" s="63">
        <f>G31+G30</f>
        <v>2520.5</v>
      </c>
    </row>
    <row r="30" spans="1:7" s="6" customFormat="1" ht="12.75">
      <c r="A30" s="57" t="s">
        <v>279</v>
      </c>
      <c r="B30" s="51" t="s">
        <v>280</v>
      </c>
      <c r="C30" s="74">
        <f>ЦСР!E137</f>
        <v>11.67</v>
      </c>
      <c r="D30" s="74">
        <f>ЦСР!F137</f>
        <v>20</v>
      </c>
      <c r="E30" s="74">
        <f>ЦСР!G137</f>
        <v>15</v>
      </c>
      <c r="F30" s="74">
        <f>ЦСР!H137</f>
        <v>20</v>
      </c>
      <c r="G30" s="64">
        <f>ЦСР!I137</f>
        <v>15</v>
      </c>
    </row>
    <row r="31" spans="1:7" s="6" customFormat="1" ht="12.75">
      <c r="A31" s="57" t="s">
        <v>25</v>
      </c>
      <c r="B31" s="24" t="s">
        <v>26</v>
      </c>
      <c r="C31" s="78">
        <f>ЦСР!E144</f>
        <v>2157.8</v>
      </c>
      <c r="D31" s="78">
        <f>ЦСР!F144</f>
        <v>2324.2</v>
      </c>
      <c r="E31" s="78">
        <f>ЦСР!G144</f>
        <v>2505.5</v>
      </c>
      <c r="F31" s="78">
        <f>ЦСР!H144</f>
        <v>2324.2</v>
      </c>
      <c r="G31" s="66">
        <f>ЦСР!I144</f>
        <v>2505.5</v>
      </c>
    </row>
    <row r="32" spans="1:7" s="6" customFormat="1" ht="12.75">
      <c r="A32" s="55" t="s">
        <v>37</v>
      </c>
      <c r="B32" s="26" t="s">
        <v>39</v>
      </c>
      <c r="C32" s="79">
        <f>C33+C34+C35</f>
        <v>3631.37399</v>
      </c>
      <c r="D32" s="79" t="e">
        <f>D33+D34+D35</f>
        <v>#REF!</v>
      </c>
      <c r="E32" s="79" t="e">
        <f>E33+E34+E35</f>
        <v>#REF!</v>
      </c>
      <c r="F32" s="79">
        <f>F33+F34+F35</f>
        <v>1508.67</v>
      </c>
      <c r="G32" s="67">
        <f>G33+G34+G35</f>
        <v>623.8299999999999</v>
      </c>
    </row>
    <row r="33" spans="1:7" s="6" customFormat="1" ht="12.75">
      <c r="A33" s="57" t="s">
        <v>38</v>
      </c>
      <c r="B33" s="24" t="s">
        <v>40</v>
      </c>
      <c r="C33" s="78">
        <f>ЦСР!E152</f>
        <v>0</v>
      </c>
      <c r="D33" s="78" t="e">
        <f>ЦСР!F152</f>
        <v>#REF!</v>
      </c>
      <c r="E33" s="78" t="e">
        <f>ЦСР!G152</f>
        <v>#REF!</v>
      </c>
      <c r="F33" s="78">
        <f>ЦСР!H152</f>
        <v>0</v>
      </c>
      <c r="G33" s="66">
        <f>ЦСР!I152</f>
        <v>0</v>
      </c>
    </row>
    <row r="34" spans="1:7" s="6" customFormat="1" ht="12.75">
      <c r="A34" s="57" t="s">
        <v>41</v>
      </c>
      <c r="B34" s="24" t="s">
        <v>42</v>
      </c>
      <c r="C34" s="78">
        <f>ЦСР!E176</f>
        <v>2739.57399</v>
      </c>
      <c r="D34" s="78" t="e">
        <f>ЦСР!F176</f>
        <v>#REF!</v>
      </c>
      <c r="E34" s="78" t="e">
        <f>ЦСР!G176</f>
        <v>#REF!</v>
      </c>
      <c r="F34" s="78">
        <f>ЦСР!H176</f>
        <v>374.27</v>
      </c>
      <c r="G34" s="66">
        <f>ЦСР!I176</f>
        <v>378.9</v>
      </c>
    </row>
    <row r="35" spans="1:7" s="6" customFormat="1" ht="12.75">
      <c r="A35" s="57" t="s">
        <v>43</v>
      </c>
      <c r="B35" s="24" t="s">
        <v>44</v>
      </c>
      <c r="C35" s="78">
        <f>ЦСР!E212</f>
        <v>891.8</v>
      </c>
      <c r="D35" s="78" t="e">
        <f>ЦСР!F212</f>
        <v>#REF!</v>
      </c>
      <c r="E35" s="78" t="e">
        <f>ЦСР!G212</f>
        <v>#REF!</v>
      </c>
      <c r="F35" s="78">
        <f>ЦСР!H212</f>
        <v>1134.4</v>
      </c>
      <c r="G35" s="66">
        <f>ЦСР!I212</f>
        <v>244.93</v>
      </c>
    </row>
    <row r="36" spans="1:7" ht="12.75">
      <c r="A36" s="55" t="s">
        <v>17</v>
      </c>
      <c r="B36" s="26" t="s">
        <v>45</v>
      </c>
      <c r="C36" s="79">
        <f>C37</f>
        <v>700</v>
      </c>
      <c r="D36" s="79">
        <f>D37</f>
        <v>700</v>
      </c>
      <c r="E36" s="79">
        <f>E37</f>
        <v>700</v>
      </c>
      <c r="F36" s="79">
        <f>F37</f>
        <v>700</v>
      </c>
      <c r="G36" s="67">
        <f>G37</f>
        <v>700</v>
      </c>
    </row>
    <row r="37" spans="1:7" ht="11.25" customHeight="1">
      <c r="A37" s="57" t="s">
        <v>20</v>
      </c>
      <c r="B37" s="24" t="s">
        <v>21</v>
      </c>
      <c r="C37" s="78">
        <f>ЦСР!E238</f>
        <v>700</v>
      </c>
      <c r="D37" s="78">
        <f>ЦСР!F238</f>
        <v>700</v>
      </c>
      <c r="E37" s="78">
        <f>ЦСР!G238</f>
        <v>700</v>
      </c>
      <c r="F37" s="78">
        <f>ЦСР!H238</f>
        <v>700</v>
      </c>
      <c r="G37" s="66">
        <f>ЦСР!I238</f>
        <v>700</v>
      </c>
    </row>
    <row r="38" spans="1:7" ht="12.75">
      <c r="A38" s="55" t="s">
        <v>18</v>
      </c>
      <c r="B38" s="26" t="s">
        <v>19</v>
      </c>
      <c r="C38" s="79">
        <f>C39</f>
        <v>507.2</v>
      </c>
      <c r="D38" s="79" t="e">
        <f>D39</f>
        <v>#REF!</v>
      </c>
      <c r="E38" s="79" t="e">
        <f>E39</f>
        <v>#REF!</v>
      </c>
      <c r="F38" s="79">
        <f>F39</f>
        <v>579</v>
      </c>
      <c r="G38" s="67">
        <f>G39</f>
        <v>579</v>
      </c>
    </row>
    <row r="39" spans="1:7" ht="13.5" thickBot="1">
      <c r="A39" s="322" t="s">
        <v>91</v>
      </c>
      <c r="B39" s="323" t="s">
        <v>92</v>
      </c>
      <c r="C39" s="324">
        <f>ЦСР!E246</f>
        <v>507.2</v>
      </c>
      <c r="D39" s="324" t="e">
        <f>ЦСР!F246</f>
        <v>#REF!</v>
      </c>
      <c r="E39" s="324" t="e">
        <f>ЦСР!G246</f>
        <v>#REF!</v>
      </c>
      <c r="F39" s="324">
        <f>ЦСР!H246</f>
        <v>579</v>
      </c>
      <c r="G39" s="325">
        <f>ЦСР!I246</f>
        <v>579</v>
      </c>
    </row>
    <row r="40" spans="1:7" ht="12.75" hidden="1">
      <c r="A40" s="319">
        <v>1100</v>
      </c>
      <c r="B40" s="198" t="s">
        <v>289</v>
      </c>
      <c r="C40" s="198">
        <f>C41</f>
        <v>0</v>
      </c>
      <c r="D40" s="198">
        <f>D41</f>
        <v>0</v>
      </c>
      <c r="E40" s="198">
        <f>E41</f>
        <v>0</v>
      </c>
      <c r="F40" s="198">
        <f>F41</f>
        <v>0</v>
      </c>
      <c r="G40" s="198">
        <f>G41</f>
        <v>0</v>
      </c>
    </row>
    <row r="41" spans="1:7" ht="13.5" hidden="1" thickBot="1">
      <c r="A41" s="184">
        <v>1102</v>
      </c>
      <c r="B41" s="185" t="s">
        <v>290</v>
      </c>
      <c r="C41" s="185">
        <f>ЦСР!E254</f>
        <v>0</v>
      </c>
      <c r="D41" s="185">
        <f>ЦСР!F254</f>
        <v>0</v>
      </c>
      <c r="E41" s="185">
        <f>ЦСР!G254</f>
        <v>0</v>
      </c>
      <c r="F41" s="185">
        <f>ЦСР!H254</f>
        <v>0</v>
      </c>
      <c r="G41" s="185">
        <f>ЦСР!I254</f>
        <v>0</v>
      </c>
    </row>
  </sheetData>
  <sheetProtection/>
  <mergeCells count="16">
    <mergeCell ref="B1:G1"/>
    <mergeCell ref="B7:G7"/>
    <mergeCell ref="B8:G8"/>
    <mergeCell ref="B2:G2"/>
    <mergeCell ref="B3:G3"/>
    <mergeCell ref="B4:G4"/>
    <mergeCell ref="B5:G5"/>
    <mergeCell ref="B6:G6"/>
    <mergeCell ref="B9:G9"/>
    <mergeCell ref="A11:G12"/>
    <mergeCell ref="A14:A16"/>
    <mergeCell ref="B14:B16"/>
    <mergeCell ref="B10:C10"/>
    <mergeCell ref="C14:G14"/>
    <mergeCell ref="C15:C16"/>
    <mergeCell ref="F15:G1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view="pageBreakPreview" zoomScale="120" zoomScaleSheetLayoutView="120" zoomScalePageLayoutView="0" workbookViewId="0" topLeftCell="A1">
      <selection activeCell="F223" sqref="F223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1.625" style="110" customWidth="1"/>
    <col min="4" max="4" width="5.00390625" style="0" customWidth="1"/>
    <col min="5" max="5" width="54.875" style="3" customWidth="1"/>
    <col min="6" max="7" width="16.75390625" style="5" customWidth="1"/>
    <col min="8" max="8" width="16.25390625" style="5" customWidth="1"/>
    <col min="9" max="9" width="14.00390625" style="9" hidden="1" customWidth="1"/>
    <col min="10" max="10" width="0.12890625" style="0" customWidth="1"/>
  </cols>
  <sheetData>
    <row r="1" spans="1:8" ht="12.75">
      <c r="A1" s="11"/>
      <c r="B1" s="11"/>
      <c r="C1" s="106"/>
      <c r="D1" s="11"/>
      <c r="E1" s="359" t="s">
        <v>352</v>
      </c>
      <c r="F1" s="359"/>
      <c r="G1" s="389"/>
      <c r="H1" s="389"/>
    </row>
    <row r="2" spans="1:10" ht="12.75">
      <c r="A2" s="11"/>
      <c r="B2" s="11"/>
      <c r="C2" s="106"/>
      <c r="D2" s="11"/>
      <c r="E2" s="359" t="s">
        <v>287</v>
      </c>
      <c r="F2" s="359"/>
      <c r="G2" s="360"/>
      <c r="H2" s="360"/>
      <c r="I2" s="360"/>
      <c r="J2" s="360"/>
    </row>
    <row r="3" spans="1:10" ht="12.75">
      <c r="A3" s="11"/>
      <c r="B3" s="11"/>
      <c r="C3" s="106"/>
      <c r="D3" s="11"/>
      <c r="E3" s="374" t="s">
        <v>366</v>
      </c>
      <c r="F3" s="360"/>
      <c r="G3" s="360"/>
      <c r="H3" s="360"/>
      <c r="I3" s="360"/>
      <c r="J3" s="360"/>
    </row>
    <row r="4" spans="1:10" ht="12.75">
      <c r="A4" s="11"/>
      <c r="B4" s="11"/>
      <c r="C4" s="106"/>
      <c r="D4" s="11"/>
      <c r="E4" s="374" t="s">
        <v>349</v>
      </c>
      <c r="F4" s="360"/>
      <c r="G4" s="360"/>
      <c r="H4" s="360"/>
      <c r="I4" s="360"/>
      <c r="J4" s="360"/>
    </row>
    <row r="5" spans="1:10" ht="12.75">
      <c r="A5" s="11"/>
      <c r="B5" s="11"/>
      <c r="C5" s="106"/>
      <c r="D5" s="11"/>
      <c r="E5" s="374" t="s">
        <v>350</v>
      </c>
      <c r="F5" s="360"/>
      <c r="G5" s="360"/>
      <c r="H5" s="360"/>
      <c r="I5" s="360"/>
      <c r="J5" s="360"/>
    </row>
    <row r="6" spans="1:10" ht="12.75">
      <c r="A6" s="11"/>
      <c r="B6" s="11"/>
      <c r="C6" s="106"/>
      <c r="D6" s="11"/>
      <c r="E6" s="374" t="s">
        <v>351</v>
      </c>
      <c r="F6" s="360"/>
      <c r="G6" s="360"/>
      <c r="H6" s="360"/>
      <c r="I6" s="360"/>
      <c r="J6" s="360"/>
    </row>
    <row r="7" spans="1:13" ht="12.75">
      <c r="A7" s="11"/>
      <c r="B7" s="11"/>
      <c r="C7" s="106"/>
      <c r="D7" s="11"/>
      <c r="E7" s="359" t="s">
        <v>346</v>
      </c>
      <c r="F7" s="360"/>
      <c r="G7" s="360"/>
      <c r="H7" s="360"/>
      <c r="I7" s="1"/>
      <c r="J7" s="1"/>
      <c r="K7" s="1"/>
      <c r="L7" s="1"/>
      <c r="M7" s="1"/>
    </row>
    <row r="8" spans="1:13" ht="12.75">
      <c r="A8" s="11"/>
      <c r="B8" s="11"/>
      <c r="C8" s="106"/>
      <c r="D8" s="11"/>
      <c r="E8" s="359" t="s">
        <v>344</v>
      </c>
      <c r="F8" s="359"/>
      <c r="G8" s="360"/>
      <c r="H8" s="360"/>
      <c r="I8" s="1"/>
      <c r="J8" s="1"/>
      <c r="K8" s="1"/>
      <c r="L8" s="1"/>
      <c r="M8" s="1"/>
    </row>
    <row r="9" spans="1:13" ht="12.75">
      <c r="A9" s="10"/>
      <c r="B9" s="10"/>
      <c r="C9" s="106"/>
      <c r="D9" s="10"/>
      <c r="E9" s="359" t="s">
        <v>345</v>
      </c>
      <c r="F9" s="359"/>
      <c r="G9" s="389"/>
      <c r="H9" s="389"/>
      <c r="I9" s="2"/>
      <c r="J9" s="2"/>
      <c r="K9" s="2"/>
      <c r="L9" s="2"/>
      <c r="M9" s="2"/>
    </row>
    <row r="10" spans="1:13" ht="12.75">
      <c r="A10" s="10"/>
      <c r="B10" s="10"/>
      <c r="C10" s="106"/>
      <c r="D10" s="10"/>
      <c r="E10" s="359"/>
      <c r="F10" s="359"/>
      <c r="G10" s="37"/>
      <c r="H10" s="37"/>
      <c r="I10" s="2"/>
      <c r="J10" s="2"/>
      <c r="K10" s="2"/>
      <c r="L10" s="2"/>
      <c r="M10" s="2"/>
    </row>
    <row r="11" spans="1:13" ht="12.75">
      <c r="A11" s="361" t="s">
        <v>354</v>
      </c>
      <c r="B11" s="361"/>
      <c r="C11" s="361"/>
      <c r="D11" s="361"/>
      <c r="E11" s="361"/>
      <c r="F11" s="361"/>
      <c r="G11" s="379"/>
      <c r="H11" s="379"/>
      <c r="I11" s="2"/>
      <c r="J11" s="2"/>
      <c r="K11" s="2"/>
      <c r="L11" s="2"/>
      <c r="M11" s="2"/>
    </row>
    <row r="12" spans="1:8" ht="24.75" customHeight="1">
      <c r="A12" s="361"/>
      <c r="B12" s="361"/>
      <c r="C12" s="361"/>
      <c r="D12" s="361"/>
      <c r="E12" s="361"/>
      <c r="F12" s="361"/>
      <c r="G12" s="379"/>
      <c r="H12" s="379"/>
    </row>
    <row r="13" spans="1:8" ht="13.5" thickBot="1">
      <c r="A13" s="38" t="s">
        <v>57</v>
      </c>
      <c r="B13" s="38"/>
      <c r="C13" s="107"/>
      <c r="D13" s="38"/>
      <c r="E13" s="38"/>
      <c r="F13" s="38"/>
      <c r="G13" s="38"/>
      <c r="H13" s="38"/>
    </row>
    <row r="14" spans="1:8" ht="13.5" thickBot="1">
      <c r="A14" s="380" t="s">
        <v>4</v>
      </c>
      <c r="B14" s="381" t="s">
        <v>5</v>
      </c>
      <c r="C14" s="375" t="s">
        <v>6</v>
      </c>
      <c r="D14" s="381" t="s">
        <v>7</v>
      </c>
      <c r="E14" s="377" t="s">
        <v>8</v>
      </c>
      <c r="F14" s="390" t="s">
        <v>219</v>
      </c>
      <c r="G14" s="391"/>
      <c r="H14" s="392"/>
    </row>
    <row r="15" spans="1:8" ht="13.5" thickBot="1">
      <c r="A15" s="365"/>
      <c r="B15" s="368"/>
      <c r="C15" s="376"/>
      <c r="D15" s="368"/>
      <c r="E15" s="378"/>
      <c r="F15" s="384" t="s">
        <v>247</v>
      </c>
      <c r="G15" s="387" t="s">
        <v>217</v>
      </c>
      <c r="H15" s="388"/>
    </row>
    <row r="16" spans="1:10" ht="12.75">
      <c r="A16" s="365"/>
      <c r="B16" s="368"/>
      <c r="C16" s="376"/>
      <c r="D16" s="368"/>
      <c r="E16" s="378"/>
      <c r="F16" s="385"/>
      <c r="G16" s="382" t="s">
        <v>285</v>
      </c>
      <c r="H16" s="384" t="s">
        <v>315</v>
      </c>
      <c r="I16" s="2"/>
      <c r="J16" s="27"/>
    </row>
    <row r="17" spans="1:10" ht="13.5" thickBot="1">
      <c r="A17" s="365"/>
      <c r="B17" s="368"/>
      <c r="C17" s="376"/>
      <c r="D17" s="368"/>
      <c r="E17" s="378"/>
      <c r="F17" s="386"/>
      <c r="G17" s="383"/>
      <c r="H17" s="393"/>
      <c r="I17" s="28"/>
      <c r="J17" s="2"/>
    </row>
    <row r="18" spans="1:12" s="4" customFormat="1" ht="12.75">
      <c r="A18" s="60"/>
      <c r="B18" s="46"/>
      <c r="C18" s="108"/>
      <c r="D18" s="46"/>
      <c r="E18" s="134" t="s">
        <v>22</v>
      </c>
      <c r="F18" s="80">
        <f>F19</f>
        <v>11827.49399</v>
      </c>
      <c r="G18" s="149">
        <f>G19</f>
        <v>8405.619999999999</v>
      </c>
      <c r="H18" s="160">
        <f>H19</f>
        <v>7684.78</v>
      </c>
      <c r="I18" s="28">
        <f>SUM(I19:L256)</f>
        <v>301</v>
      </c>
      <c r="J18" s="52">
        <f>SUM(J19:J255)</f>
        <v>1</v>
      </c>
      <c r="K18" s="341">
        <f>SUM(K19:K268)</f>
        <v>0</v>
      </c>
      <c r="L18" s="130"/>
    </row>
    <row r="19" spans="1:10" s="4" customFormat="1" ht="12.75">
      <c r="A19" s="61">
        <v>604</v>
      </c>
      <c r="B19" s="47"/>
      <c r="C19" s="73"/>
      <c r="D19" s="47"/>
      <c r="E19" s="134" t="s">
        <v>110</v>
      </c>
      <c r="F19" s="80">
        <f>F20+F109+F118+F139+F154+F240+F248+F256</f>
        <v>11827.49399</v>
      </c>
      <c r="G19" s="150">
        <f>G20+G109+G118+G139+G154+G240+G248+G256</f>
        <v>8405.619999999999</v>
      </c>
      <c r="H19" s="80">
        <f>H20+H109+H118+H139+H154+H240+H248+H256</f>
        <v>7684.78</v>
      </c>
      <c r="I19" s="28"/>
      <c r="J19" s="52"/>
    </row>
    <row r="20" spans="1:10" s="4" customFormat="1" ht="12.75">
      <c r="A20" s="61">
        <v>604</v>
      </c>
      <c r="B20" s="12" t="s">
        <v>9</v>
      </c>
      <c r="C20" s="73"/>
      <c r="D20" s="12"/>
      <c r="E20" s="23" t="s">
        <v>13</v>
      </c>
      <c r="F20" s="80">
        <f>F28+F39+F53+F46+F21</f>
        <v>4201.95</v>
      </c>
      <c r="G20" s="80">
        <f>G28+G39+G53+G46+G21</f>
        <v>2790.85</v>
      </c>
      <c r="H20" s="80">
        <f>H28+H39+H53+H46+H21</f>
        <v>2770.85</v>
      </c>
      <c r="I20" s="28"/>
      <c r="J20" s="52"/>
    </row>
    <row r="21" spans="1:10" s="4" customFormat="1" ht="25.5" customHeight="1">
      <c r="A21" s="61">
        <v>604</v>
      </c>
      <c r="B21" s="12" t="s">
        <v>357</v>
      </c>
      <c r="C21" s="73"/>
      <c r="D21" s="12"/>
      <c r="E21" s="23" t="s">
        <v>358</v>
      </c>
      <c r="F21" s="80">
        <f aca="true" t="shared" si="0" ref="F21:H26">F22</f>
        <v>101.69999999999999</v>
      </c>
      <c r="G21" s="80">
        <f t="shared" si="0"/>
        <v>0</v>
      </c>
      <c r="H21" s="80">
        <f t="shared" si="0"/>
        <v>0</v>
      </c>
      <c r="I21" s="28"/>
      <c r="J21" s="52"/>
    </row>
    <row r="22" spans="1:10" s="4" customFormat="1" ht="36" customHeight="1">
      <c r="A22" s="61">
        <v>604</v>
      </c>
      <c r="B22" s="12" t="s">
        <v>357</v>
      </c>
      <c r="C22" s="226">
        <v>3000000000</v>
      </c>
      <c r="D22" s="12"/>
      <c r="E22" s="23" t="s">
        <v>334</v>
      </c>
      <c r="F22" s="80">
        <f t="shared" si="0"/>
        <v>101.69999999999999</v>
      </c>
      <c r="G22" s="80">
        <f t="shared" si="0"/>
        <v>0</v>
      </c>
      <c r="H22" s="80">
        <f t="shared" si="0"/>
        <v>0</v>
      </c>
      <c r="I22" s="28"/>
      <c r="J22" s="52"/>
    </row>
    <row r="23" spans="1:10" s="4" customFormat="1" ht="12.75">
      <c r="A23" s="61">
        <v>604</v>
      </c>
      <c r="B23" s="12" t="s">
        <v>357</v>
      </c>
      <c r="C23" s="226">
        <v>3090000000</v>
      </c>
      <c r="D23" s="12"/>
      <c r="E23" s="23" t="s">
        <v>65</v>
      </c>
      <c r="F23" s="80">
        <f t="shared" si="0"/>
        <v>101.69999999999999</v>
      </c>
      <c r="G23" s="80">
        <f t="shared" si="0"/>
        <v>0</v>
      </c>
      <c r="H23" s="80">
        <f t="shared" si="0"/>
        <v>0</v>
      </c>
      <c r="I23" s="28"/>
      <c r="J23" s="52"/>
    </row>
    <row r="24" spans="1:10" s="4" customFormat="1" ht="12.75">
      <c r="A24" s="61">
        <v>604</v>
      </c>
      <c r="B24" s="7" t="s">
        <v>357</v>
      </c>
      <c r="C24" s="225">
        <v>3090400000</v>
      </c>
      <c r="D24" s="7"/>
      <c r="E24" s="25" t="s">
        <v>359</v>
      </c>
      <c r="F24" s="86">
        <f t="shared" si="0"/>
        <v>101.69999999999999</v>
      </c>
      <c r="G24" s="86">
        <f t="shared" si="0"/>
        <v>0</v>
      </c>
      <c r="H24" s="86">
        <f t="shared" si="0"/>
        <v>0</v>
      </c>
      <c r="I24" s="28"/>
      <c r="J24" s="52"/>
    </row>
    <row r="25" spans="1:10" s="4" customFormat="1" ht="12.75">
      <c r="A25" s="61">
        <v>604</v>
      </c>
      <c r="B25" s="7" t="s">
        <v>357</v>
      </c>
      <c r="C25" s="225">
        <v>3090440000</v>
      </c>
      <c r="D25" s="7"/>
      <c r="E25" s="25" t="s">
        <v>59</v>
      </c>
      <c r="F25" s="86">
        <f t="shared" si="0"/>
        <v>101.69999999999999</v>
      </c>
      <c r="G25" s="86">
        <f t="shared" si="0"/>
        <v>0</v>
      </c>
      <c r="H25" s="86">
        <f t="shared" si="0"/>
        <v>0</v>
      </c>
      <c r="I25" s="28"/>
      <c r="J25" s="52"/>
    </row>
    <row r="26" spans="1:10" s="4" customFormat="1" ht="24" customHeight="1">
      <c r="A26" s="61">
        <v>604</v>
      </c>
      <c r="B26" s="7" t="s">
        <v>357</v>
      </c>
      <c r="C26" s="225">
        <v>3090440010</v>
      </c>
      <c r="D26" s="7"/>
      <c r="E26" s="25" t="s">
        <v>360</v>
      </c>
      <c r="F26" s="86">
        <f t="shared" si="0"/>
        <v>101.69999999999999</v>
      </c>
      <c r="G26" s="86">
        <f t="shared" si="0"/>
        <v>0</v>
      </c>
      <c r="H26" s="86">
        <f t="shared" si="0"/>
        <v>0</v>
      </c>
      <c r="I26" s="28"/>
      <c r="J26" s="52"/>
    </row>
    <row r="27" spans="1:11" s="4" customFormat="1" ht="36" customHeight="1">
      <c r="A27" s="61">
        <v>604</v>
      </c>
      <c r="B27" s="7" t="s">
        <v>357</v>
      </c>
      <c r="C27" s="225">
        <v>3090440010</v>
      </c>
      <c r="D27" s="7" t="s">
        <v>27</v>
      </c>
      <c r="E27" s="25" t="s">
        <v>28</v>
      </c>
      <c r="F27" s="86">
        <f>63+19+15.1+4.6</f>
        <v>101.69999999999999</v>
      </c>
      <c r="G27" s="151"/>
      <c r="H27" s="86"/>
      <c r="I27" s="28"/>
      <c r="J27" s="52"/>
      <c r="K27" s="53">
        <f>15.1+4.6</f>
        <v>19.7</v>
      </c>
    </row>
    <row r="28" spans="1:10" s="4" customFormat="1" ht="33.75">
      <c r="A28" s="61">
        <v>604</v>
      </c>
      <c r="B28" s="12" t="s">
        <v>53</v>
      </c>
      <c r="C28" s="109"/>
      <c r="D28" s="49"/>
      <c r="E28" s="23" t="s">
        <v>64</v>
      </c>
      <c r="F28" s="80">
        <f aca="true" t="shared" si="1" ref="F28:H31">F29</f>
        <v>2626.3999999999996</v>
      </c>
      <c r="G28" s="150">
        <f t="shared" si="1"/>
        <v>2489.2</v>
      </c>
      <c r="H28" s="80">
        <f t="shared" si="1"/>
        <v>2489.2</v>
      </c>
      <c r="I28" s="28"/>
      <c r="J28" s="52"/>
    </row>
    <row r="29" spans="1:10" s="4" customFormat="1" ht="33.75">
      <c r="A29" s="61">
        <v>604</v>
      </c>
      <c r="B29" s="12" t="s">
        <v>53</v>
      </c>
      <c r="C29" s="109" t="s">
        <v>112</v>
      </c>
      <c r="D29" s="12"/>
      <c r="E29" s="23" t="s">
        <v>334</v>
      </c>
      <c r="F29" s="80">
        <f>F30</f>
        <v>2626.3999999999996</v>
      </c>
      <c r="G29" s="150">
        <f t="shared" si="1"/>
        <v>2489.2</v>
      </c>
      <c r="H29" s="80">
        <f t="shared" si="1"/>
        <v>2489.2</v>
      </c>
      <c r="I29" s="28"/>
      <c r="J29" s="52"/>
    </row>
    <row r="30" spans="1:10" s="4" customFormat="1" ht="12.75">
      <c r="A30" s="61">
        <v>604</v>
      </c>
      <c r="B30" s="12" t="s">
        <v>53</v>
      </c>
      <c r="C30" s="109" t="s">
        <v>117</v>
      </c>
      <c r="D30" s="12"/>
      <c r="E30" s="104" t="s">
        <v>65</v>
      </c>
      <c r="F30" s="80">
        <f>F31</f>
        <v>2626.3999999999996</v>
      </c>
      <c r="G30" s="150">
        <f t="shared" si="1"/>
        <v>2489.2</v>
      </c>
      <c r="H30" s="80">
        <f t="shared" si="1"/>
        <v>2489.2</v>
      </c>
      <c r="I30" s="28"/>
      <c r="J30" s="52"/>
    </row>
    <row r="31" spans="1:10" s="4" customFormat="1" ht="22.5">
      <c r="A31" s="61">
        <v>604</v>
      </c>
      <c r="B31" s="7" t="s">
        <v>53</v>
      </c>
      <c r="C31" s="105" t="s">
        <v>185</v>
      </c>
      <c r="D31" s="7"/>
      <c r="E31" s="35" t="s">
        <v>211</v>
      </c>
      <c r="F31" s="86">
        <f>F32</f>
        <v>2626.3999999999996</v>
      </c>
      <c r="G31" s="151">
        <f t="shared" si="1"/>
        <v>2489.2</v>
      </c>
      <c r="H31" s="86">
        <f t="shared" si="1"/>
        <v>2489.2</v>
      </c>
      <c r="I31" s="28"/>
      <c r="J31" s="52"/>
    </row>
    <row r="32" spans="1:10" s="4" customFormat="1" ht="12.75">
      <c r="A32" s="61">
        <v>604</v>
      </c>
      <c r="B32" s="7" t="s">
        <v>53</v>
      </c>
      <c r="C32" s="105" t="s">
        <v>186</v>
      </c>
      <c r="D32" s="7"/>
      <c r="E32" s="25" t="s">
        <v>59</v>
      </c>
      <c r="F32" s="86">
        <f>F33+F37</f>
        <v>2626.3999999999996</v>
      </c>
      <c r="G32" s="151">
        <f>G33+G37</f>
        <v>2489.2</v>
      </c>
      <c r="H32" s="86">
        <f>H33+H37</f>
        <v>2489.2</v>
      </c>
      <c r="I32" s="28"/>
      <c r="J32" s="52"/>
    </row>
    <row r="33" spans="1:12" s="4" customFormat="1" ht="22.5">
      <c r="A33" s="61">
        <v>604</v>
      </c>
      <c r="B33" s="7" t="s">
        <v>53</v>
      </c>
      <c r="C33" s="105" t="s">
        <v>187</v>
      </c>
      <c r="D33" s="7"/>
      <c r="E33" s="35" t="s">
        <v>212</v>
      </c>
      <c r="F33" s="86">
        <f>F34+F35+F36</f>
        <v>2626.3999999999996</v>
      </c>
      <c r="G33" s="151">
        <f>G34+G35+G36</f>
        <v>1891.4</v>
      </c>
      <c r="H33" s="86">
        <f>H34+H35+H36</f>
        <v>1891.4</v>
      </c>
      <c r="I33" s="28"/>
      <c r="J33" s="52"/>
      <c r="L33" s="131"/>
    </row>
    <row r="34" spans="1:11" s="4" customFormat="1" ht="37.5" customHeight="1">
      <c r="A34" s="61">
        <v>604</v>
      </c>
      <c r="B34" s="7" t="s">
        <v>53</v>
      </c>
      <c r="C34" s="105" t="str">
        <f>C33</f>
        <v>3090140010</v>
      </c>
      <c r="D34" s="7" t="s">
        <v>27</v>
      </c>
      <c r="E34" s="25" t="s">
        <v>28</v>
      </c>
      <c r="F34" s="86">
        <f>1881.5+125.1+32.3+26+7</f>
        <v>2071.8999999999996</v>
      </c>
      <c r="G34" s="151">
        <v>1480.4</v>
      </c>
      <c r="H34" s="86">
        <v>1480.4</v>
      </c>
      <c r="I34" s="28"/>
      <c r="J34" s="52"/>
      <c r="K34" s="53">
        <f>26+7</f>
        <v>33</v>
      </c>
    </row>
    <row r="35" spans="1:11" s="4" customFormat="1" ht="22.5">
      <c r="A35" s="61">
        <v>604</v>
      </c>
      <c r="B35" s="7" t="s">
        <v>53</v>
      </c>
      <c r="C35" s="105" t="str">
        <f>C34</f>
        <v>3090140010</v>
      </c>
      <c r="D35" s="7" t="s">
        <v>29</v>
      </c>
      <c r="E35" s="25" t="s">
        <v>246</v>
      </c>
      <c r="F35" s="86">
        <f>405.8+45+2+25+77-3.3</f>
        <v>551.5</v>
      </c>
      <c r="G35" s="151">
        <v>403</v>
      </c>
      <c r="H35" s="86">
        <v>403</v>
      </c>
      <c r="I35" s="28"/>
      <c r="J35" s="52"/>
      <c r="K35" s="53">
        <v>-3.3</v>
      </c>
    </row>
    <row r="36" spans="1:11" s="4" customFormat="1" ht="12.75">
      <c r="A36" s="61">
        <v>604</v>
      </c>
      <c r="B36" s="7" t="s">
        <v>53</v>
      </c>
      <c r="C36" s="105" t="str">
        <f>C35</f>
        <v>3090140010</v>
      </c>
      <c r="D36" s="7" t="s">
        <v>31</v>
      </c>
      <c r="E36" s="25" t="s">
        <v>32</v>
      </c>
      <c r="F36" s="86">
        <f>8-4-1</f>
        <v>3</v>
      </c>
      <c r="G36" s="151">
        <v>8</v>
      </c>
      <c r="H36" s="86">
        <v>8</v>
      </c>
      <c r="I36" s="28"/>
      <c r="J36" s="52"/>
      <c r="K36" s="297">
        <v>-1</v>
      </c>
    </row>
    <row r="37" spans="1:10" s="4" customFormat="1" ht="22.5">
      <c r="A37" s="61">
        <v>604</v>
      </c>
      <c r="B37" s="7" t="s">
        <v>53</v>
      </c>
      <c r="C37" s="105" t="s">
        <v>188</v>
      </c>
      <c r="D37" s="7"/>
      <c r="E37" s="35" t="s">
        <v>213</v>
      </c>
      <c r="F37" s="86">
        <f>F38</f>
        <v>0</v>
      </c>
      <c r="G37" s="151">
        <f>G38</f>
        <v>597.8</v>
      </c>
      <c r="H37" s="86">
        <f>H38</f>
        <v>597.8</v>
      </c>
      <c r="I37" s="28"/>
      <c r="J37" s="52"/>
    </row>
    <row r="38" spans="1:11" s="4" customFormat="1" ht="33" customHeight="1">
      <c r="A38" s="61">
        <v>604</v>
      </c>
      <c r="B38" s="7" t="s">
        <v>53</v>
      </c>
      <c r="C38" s="105" t="str">
        <f>C37</f>
        <v>3090140020</v>
      </c>
      <c r="D38" s="7" t="s">
        <v>27</v>
      </c>
      <c r="E38" s="25" t="s">
        <v>28</v>
      </c>
      <c r="F38" s="86">
        <f>199.2-153-46.2</f>
        <v>0</v>
      </c>
      <c r="G38" s="151">
        <v>597.8</v>
      </c>
      <c r="H38" s="86">
        <v>597.8</v>
      </c>
      <c r="I38" s="28"/>
      <c r="J38" s="52"/>
      <c r="K38" s="53"/>
    </row>
    <row r="39" spans="1:10" s="4" customFormat="1" ht="24" customHeight="1">
      <c r="A39" s="61">
        <v>604</v>
      </c>
      <c r="B39" s="12" t="s">
        <v>103</v>
      </c>
      <c r="C39" s="109"/>
      <c r="D39" s="12"/>
      <c r="E39" s="23" t="s">
        <v>361</v>
      </c>
      <c r="F39" s="80">
        <f aca="true" t="shared" si="2" ref="F39:H43">F40</f>
        <v>125</v>
      </c>
      <c r="G39" s="150">
        <f t="shared" si="2"/>
        <v>125</v>
      </c>
      <c r="H39" s="80">
        <f t="shared" si="2"/>
        <v>125</v>
      </c>
      <c r="I39" s="28"/>
      <c r="J39" s="52"/>
    </row>
    <row r="40" spans="1:10" s="4" customFormat="1" ht="19.5" customHeight="1">
      <c r="A40" s="61">
        <v>604</v>
      </c>
      <c r="B40" s="12" t="s">
        <v>103</v>
      </c>
      <c r="C40" s="109" t="s">
        <v>58</v>
      </c>
      <c r="D40" s="12"/>
      <c r="E40" s="23" t="s">
        <v>33</v>
      </c>
      <c r="F40" s="80">
        <f t="shared" si="2"/>
        <v>125</v>
      </c>
      <c r="G40" s="150">
        <f t="shared" si="2"/>
        <v>125</v>
      </c>
      <c r="H40" s="80">
        <f t="shared" si="2"/>
        <v>125</v>
      </c>
      <c r="I40" s="28"/>
      <c r="J40" s="52"/>
    </row>
    <row r="41" spans="1:10" s="4" customFormat="1" ht="33.75" customHeight="1">
      <c r="A41" s="61">
        <v>604</v>
      </c>
      <c r="B41" s="12" t="s">
        <v>103</v>
      </c>
      <c r="C41" s="109" t="s">
        <v>198</v>
      </c>
      <c r="D41" s="12"/>
      <c r="E41" s="23" t="s">
        <v>76</v>
      </c>
      <c r="F41" s="80">
        <f t="shared" si="2"/>
        <v>125</v>
      </c>
      <c r="G41" s="150">
        <f t="shared" si="2"/>
        <v>125</v>
      </c>
      <c r="H41" s="80">
        <f t="shared" si="2"/>
        <v>125</v>
      </c>
      <c r="I41" s="28"/>
      <c r="J41" s="52"/>
    </row>
    <row r="42" spans="1:10" s="4" customFormat="1" ht="11.25" customHeight="1">
      <c r="A42" s="61">
        <v>604</v>
      </c>
      <c r="B42" s="7" t="s">
        <v>103</v>
      </c>
      <c r="C42" s="105" t="s">
        <v>198</v>
      </c>
      <c r="D42" s="7"/>
      <c r="E42" s="25" t="s">
        <v>60</v>
      </c>
      <c r="F42" s="86">
        <f t="shared" si="2"/>
        <v>125</v>
      </c>
      <c r="G42" s="151">
        <f t="shared" si="2"/>
        <v>125</v>
      </c>
      <c r="H42" s="86">
        <f t="shared" si="2"/>
        <v>125</v>
      </c>
      <c r="I42" s="28"/>
      <c r="J42" s="52"/>
    </row>
    <row r="43" spans="1:10" s="4" customFormat="1" ht="15" customHeight="1">
      <c r="A43" s="61">
        <v>604</v>
      </c>
      <c r="B43" s="7" t="s">
        <v>103</v>
      </c>
      <c r="C43" s="105" t="s">
        <v>199</v>
      </c>
      <c r="D43" s="7"/>
      <c r="E43" s="25" t="s">
        <v>59</v>
      </c>
      <c r="F43" s="86">
        <f>F44</f>
        <v>125</v>
      </c>
      <c r="G43" s="86">
        <f t="shared" si="2"/>
        <v>125</v>
      </c>
      <c r="H43" s="86">
        <f t="shared" si="2"/>
        <v>125</v>
      </c>
      <c r="I43" s="28"/>
      <c r="J43" s="52"/>
    </row>
    <row r="44" spans="1:10" s="4" customFormat="1" ht="37.5" customHeight="1">
      <c r="A44" s="61">
        <v>604</v>
      </c>
      <c r="B44" s="7" t="s">
        <v>103</v>
      </c>
      <c r="C44" s="225">
        <v>9960040010</v>
      </c>
      <c r="D44" s="7"/>
      <c r="E44" s="35" t="s">
        <v>320</v>
      </c>
      <c r="F44" s="86">
        <f>F45</f>
        <v>125</v>
      </c>
      <c r="G44" s="86">
        <f>G45</f>
        <v>125</v>
      </c>
      <c r="H44" s="86">
        <f>H45</f>
        <v>125</v>
      </c>
      <c r="I44" s="28"/>
      <c r="J44" s="52"/>
    </row>
    <row r="45" spans="1:11" s="4" customFormat="1" ht="14.25" customHeight="1">
      <c r="A45" s="61">
        <v>604</v>
      </c>
      <c r="B45" s="7" t="s">
        <v>103</v>
      </c>
      <c r="C45" s="225">
        <v>9960040010</v>
      </c>
      <c r="D45" s="7" t="s">
        <v>2</v>
      </c>
      <c r="E45" s="25" t="s">
        <v>3</v>
      </c>
      <c r="F45" s="86">
        <v>125</v>
      </c>
      <c r="G45" s="151">
        <v>125</v>
      </c>
      <c r="H45" s="86">
        <v>125</v>
      </c>
      <c r="I45" s="28"/>
      <c r="J45" s="52"/>
      <c r="K45" s="296"/>
    </row>
    <row r="46" spans="1:10" s="4" customFormat="1" ht="14.25" customHeight="1">
      <c r="A46" s="61">
        <v>604</v>
      </c>
      <c r="B46" s="12" t="s">
        <v>323</v>
      </c>
      <c r="C46" s="226"/>
      <c r="D46" s="12"/>
      <c r="E46" s="23" t="s">
        <v>324</v>
      </c>
      <c r="F46" s="80">
        <f aca="true" t="shared" si="3" ref="F46:H51">F47</f>
        <v>230</v>
      </c>
      <c r="G46" s="80">
        <f t="shared" si="3"/>
        <v>0</v>
      </c>
      <c r="H46" s="80">
        <f t="shared" si="3"/>
        <v>0</v>
      </c>
      <c r="I46" s="28"/>
      <c r="J46" s="52"/>
    </row>
    <row r="47" spans="1:10" s="4" customFormat="1" ht="14.25" customHeight="1">
      <c r="A47" s="61">
        <v>604</v>
      </c>
      <c r="B47" s="12" t="s">
        <v>323</v>
      </c>
      <c r="C47" s="109" t="s">
        <v>58</v>
      </c>
      <c r="D47" s="12"/>
      <c r="E47" s="23" t="s">
        <v>33</v>
      </c>
      <c r="F47" s="80">
        <f t="shared" si="3"/>
        <v>230</v>
      </c>
      <c r="G47" s="80">
        <f t="shared" si="3"/>
        <v>0</v>
      </c>
      <c r="H47" s="80">
        <f t="shared" si="3"/>
        <v>0</v>
      </c>
      <c r="I47" s="28"/>
      <c r="J47" s="52"/>
    </row>
    <row r="48" spans="1:10" s="4" customFormat="1" ht="23.25" customHeight="1">
      <c r="A48" s="61">
        <v>604</v>
      </c>
      <c r="B48" s="12" t="s">
        <v>323</v>
      </c>
      <c r="C48" s="226" t="s">
        <v>325</v>
      </c>
      <c r="D48" s="12"/>
      <c r="E48" s="23" t="s">
        <v>326</v>
      </c>
      <c r="F48" s="80">
        <f t="shared" si="3"/>
        <v>230</v>
      </c>
      <c r="G48" s="80">
        <f t="shared" si="3"/>
        <v>0</v>
      </c>
      <c r="H48" s="80">
        <f t="shared" si="3"/>
        <v>0</v>
      </c>
      <c r="I48" s="28"/>
      <c r="J48" s="52"/>
    </row>
    <row r="49" spans="1:10" s="4" customFormat="1" ht="14.25" customHeight="1">
      <c r="A49" s="61">
        <v>604</v>
      </c>
      <c r="B49" s="7" t="s">
        <v>323</v>
      </c>
      <c r="C49" s="225" t="s">
        <v>325</v>
      </c>
      <c r="D49" s="7"/>
      <c r="E49" s="25" t="s">
        <v>60</v>
      </c>
      <c r="F49" s="86">
        <f t="shared" si="3"/>
        <v>230</v>
      </c>
      <c r="G49" s="86">
        <f t="shared" si="3"/>
        <v>0</v>
      </c>
      <c r="H49" s="86">
        <f t="shared" si="3"/>
        <v>0</v>
      </c>
      <c r="I49" s="28"/>
      <c r="J49" s="52"/>
    </row>
    <row r="50" spans="1:10" s="4" customFormat="1" ht="14.25" customHeight="1">
      <c r="A50" s="61">
        <v>604</v>
      </c>
      <c r="B50" s="7" t="s">
        <v>323</v>
      </c>
      <c r="C50" s="225" t="s">
        <v>327</v>
      </c>
      <c r="D50" s="7"/>
      <c r="E50" s="25" t="s">
        <v>59</v>
      </c>
      <c r="F50" s="86">
        <f t="shared" si="3"/>
        <v>230</v>
      </c>
      <c r="G50" s="86">
        <f t="shared" si="3"/>
        <v>0</v>
      </c>
      <c r="H50" s="86">
        <f t="shared" si="3"/>
        <v>0</v>
      </c>
      <c r="I50" s="28"/>
      <c r="J50" s="52"/>
    </row>
    <row r="51" spans="1:10" s="4" customFormat="1" ht="21" customHeight="1">
      <c r="A51" s="61">
        <v>604</v>
      </c>
      <c r="B51" s="7" t="s">
        <v>323</v>
      </c>
      <c r="C51" s="225" t="s">
        <v>328</v>
      </c>
      <c r="D51" s="7"/>
      <c r="E51" s="35" t="s">
        <v>329</v>
      </c>
      <c r="F51" s="86">
        <f t="shared" si="3"/>
        <v>230</v>
      </c>
      <c r="G51" s="86">
        <f t="shared" si="3"/>
        <v>0</v>
      </c>
      <c r="H51" s="86">
        <f t="shared" si="3"/>
        <v>0</v>
      </c>
      <c r="I51" s="28"/>
      <c r="J51" s="52"/>
    </row>
    <row r="52" spans="1:11" s="4" customFormat="1" ht="14.25" customHeight="1">
      <c r="A52" s="61">
        <v>604</v>
      </c>
      <c r="B52" s="7" t="s">
        <v>323</v>
      </c>
      <c r="C52" s="225" t="s">
        <v>328</v>
      </c>
      <c r="D52" s="7" t="s">
        <v>31</v>
      </c>
      <c r="E52" s="25" t="s">
        <v>32</v>
      </c>
      <c r="F52" s="86">
        <v>230</v>
      </c>
      <c r="G52" s="151"/>
      <c r="H52" s="86"/>
      <c r="I52" s="28"/>
      <c r="J52" s="52"/>
      <c r="K52" s="296"/>
    </row>
    <row r="53" spans="1:10" s="4" customFormat="1" ht="12.75">
      <c r="A53" s="61">
        <v>604</v>
      </c>
      <c r="B53" s="12" t="s">
        <v>23</v>
      </c>
      <c r="C53" s="73"/>
      <c r="D53" s="12"/>
      <c r="E53" s="23" t="s">
        <v>14</v>
      </c>
      <c r="F53" s="81">
        <f>F54+F65+F103</f>
        <v>1118.85</v>
      </c>
      <c r="G53" s="81">
        <f>G54+G65+G103</f>
        <v>176.65</v>
      </c>
      <c r="H53" s="81">
        <f>H54+H65+H103</f>
        <v>156.65</v>
      </c>
      <c r="I53" s="17"/>
      <c r="J53" s="52"/>
    </row>
    <row r="54" spans="1:11" s="4" customFormat="1" ht="33.75">
      <c r="A54" s="61">
        <v>604</v>
      </c>
      <c r="B54" s="12" t="s">
        <v>23</v>
      </c>
      <c r="C54" s="109" t="s">
        <v>112</v>
      </c>
      <c r="D54" s="12"/>
      <c r="E54" s="23" t="s">
        <v>334</v>
      </c>
      <c r="F54" s="81">
        <f>F55+F60</f>
        <v>5.8500000000000005</v>
      </c>
      <c r="G54" s="152">
        <f>G55+G60</f>
        <v>6.15</v>
      </c>
      <c r="H54" s="81">
        <f>H55+H60</f>
        <v>6.15</v>
      </c>
      <c r="I54" s="17"/>
      <c r="J54" s="52"/>
      <c r="K54" s="53"/>
    </row>
    <row r="55" spans="1:11" s="4" customFormat="1" ht="32.25">
      <c r="A55" s="61">
        <v>604</v>
      </c>
      <c r="B55" s="12" t="s">
        <v>23</v>
      </c>
      <c r="C55" s="109" t="s">
        <v>113</v>
      </c>
      <c r="D55" s="12"/>
      <c r="E55" s="104" t="s">
        <v>335</v>
      </c>
      <c r="F55" s="81">
        <f>F56</f>
        <v>5.7</v>
      </c>
      <c r="G55" s="152">
        <f aca="true" t="shared" si="4" ref="G55:H57">G56</f>
        <v>6</v>
      </c>
      <c r="H55" s="81">
        <f t="shared" si="4"/>
        <v>6</v>
      </c>
      <c r="I55" s="17"/>
      <c r="J55" s="52"/>
      <c r="K55" s="53"/>
    </row>
    <row r="56" spans="1:11" s="4" customFormat="1" ht="22.5">
      <c r="A56" s="61">
        <v>604</v>
      </c>
      <c r="B56" s="7" t="s">
        <v>23</v>
      </c>
      <c r="C56" s="105" t="s">
        <v>114</v>
      </c>
      <c r="D56" s="12"/>
      <c r="E56" s="35" t="s">
        <v>99</v>
      </c>
      <c r="F56" s="82">
        <f>F57</f>
        <v>5.7</v>
      </c>
      <c r="G56" s="153">
        <f t="shared" si="4"/>
        <v>6</v>
      </c>
      <c r="H56" s="82">
        <f t="shared" si="4"/>
        <v>6</v>
      </c>
      <c r="I56" s="17"/>
      <c r="J56" s="52"/>
      <c r="K56" s="53"/>
    </row>
    <row r="57" spans="1:11" s="4" customFormat="1" ht="12.75">
      <c r="A57" s="61">
        <v>604</v>
      </c>
      <c r="B57" s="7" t="s">
        <v>23</v>
      </c>
      <c r="C57" s="105" t="s">
        <v>115</v>
      </c>
      <c r="D57" s="12"/>
      <c r="E57" s="25" t="s">
        <v>59</v>
      </c>
      <c r="F57" s="82">
        <f>F58</f>
        <v>5.7</v>
      </c>
      <c r="G57" s="153">
        <f t="shared" si="4"/>
        <v>6</v>
      </c>
      <c r="H57" s="82">
        <f t="shared" si="4"/>
        <v>6</v>
      </c>
      <c r="I57" s="17"/>
      <c r="J57" s="52"/>
      <c r="K57" s="53"/>
    </row>
    <row r="58" spans="1:11" s="4" customFormat="1" ht="22.5">
      <c r="A58" s="61">
        <v>604</v>
      </c>
      <c r="B58" s="7" t="s">
        <v>23</v>
      </c>
      <c r="C58" s="105" t="s">
        <v>116</v>
      </c>
      <c r="D58" s="12"/>
      <c r="E58" s="35" t="s">
        <v>98</v>
      </c>
      <c r="F58" s="82">
        <f>F59</f>
        <v>5.7</v>
      </c>
      <c r="G58" s="153">
        <f>G59</f>
        <v>6</v>
      </c>
      <c r="H58" s="82">
        <f>H59</f>
        <v>6</v>
      </c>
      <c r="I58" s="17"/>
      <c r="J58" s="52"/>
      <c r="K58" s="53"/>
    </row>
    <row r="59" spans="1:11" s="4" customFormat="1" ht="12.75">
      <c r="A59" s="61">
        <v>604</v>
      </c>
      <c r="B59" s="7" t="s">
        <v>23</v>
      </c>
      <c r="C59" s="105" t="str">
        <f>C58</f>
        <v>3010340010</v>
      </c>
      <c r="D59" s="7" t="s">
        <v>31</v>
      </c>
      <c r="E59" s="25" t="s">
        <v>32</v>
      </c>
      <c r="F59" s="82">
        <f>6-0.3</f>
        <v>5.7</v>
      </c>
      <c r="G59" s="153">
        <v>6</v>
      </c>
      <c r="H59" s="82">
        <v>6</v>
      </c>
      <c r="I59" s="18"/>
      <c r="J59" s="52"/>
      <c r="K59" s="53"/>
    </row>
    <row r="60" spans="1:11" s="4" customFormat="1" ht="12.75">
      <c r="A60" s="61">
        <v>604</v>
      </c>
      <c r="B60" s="7" t="s">
        <v>23</v>
      </c>
      <c r="C60" s="105" t="s">
        <v>117</v>
      </c>
      <c r="D60" s="7"/>
      <c r="E60" s="35" t="s">
        <v>65</v>
      </c>
      <c r="F60" s="82">
        <f aca="true" t="shared" si="5" ref="F60:H63">F61</f>
        <v>0.15</v>
      </c>
      <c r="G60" s="153">
        <f t="shared" si="5"/>
        <v>0.15</v>
      </c>
      <c r="H60" s="82">
        <f t="shared" si="5"/>
        <v>0.15</v>
      </c>
      <c r="I60" s="17"/>
      <c r="J60" s="52"/>
      <c r="K60" s="53"/>
    </row>
    <row r="61" spans="1:11" s="4" customFormat="1" ht="45">
      <c r="A61" s="61">
        <v>604</v>
      </c>
      <c r="B61" s="7" t="s">
        <v>23</v>
      </c>
      <c r="C61" s="105" t="s">
        <v>118</v>
      </c>
      <c r="D61" s="7"/>
      <c r="E61" s="25" t="s">
        <v>100</v>
      </c>
      <c r="F61" s="82">
        <f t="shared" si="5"/>
        <v>0.15</v>
      </c>
      <c r="G61" s="153">
        <f t="shared" si="5"/>
        <v>0.15</v>
      </c>
      <c r="H61" s="82">
        <f t="shared" si="5"/>
        <v>0.15</v>
      </c>
      <c r="I61" s="17"/>
      <c r="J61" s="52"/>
      <c r="K61" s="53"/>
    </row>
    <row r="62" spans="1:11" s="4" customFormat="1" ht="22.5">
      <c r="A62" s="61">
        <v>604</v>
      </c>
      <c r="B62" s="7" t="s">
        <v>23</v>
      </c>
      <c r="C62" s="105" t="s">
        <v>282</v>
      </c>
      <c r="D62" s="7"/>
      <c r="E62" s="35" t="s">
        <v>63</v>
      </c>
      <c r="F62" s="82">
        <f t="shared" si="5"/>
        <v>0.15</v>
      </c>
      <c r="G62" s="153">
        <f t="shared" si="5"/>
        <v>0.15</v>
      </c>
      <c r="H62" s="82">
        <f t="shared" si="5"/>
        <v>0.15</v>
      </c>
      <c r="I62" s="17"/>
      <c r="J62" s="52"/>
      <c r="K62" s="53"/>
    </row>
    <row r="63" spans="1:11" s="4" customFormat="1" ht="45">
      <c r="A63" s="61">
        <v>604</v>
      </c>
      <c r="B63" s="7" t="s">
        <v>23</v>
      </c>
      <c r="C63" s="105" t="s">
        <v>283</v>
      </c>
      <c r="D63" s="7"/>
      <c r="E63" s="35" t="s">
        <v>222</v>
      </c>
      <c r="F63" s="82">
        <f>F64</f>
        <v>0.15</v>
      </c>
      <c r="G63" s="153">
        <f t="shared" si="5"/>
        <v>0.15</v>
      </c>
      <c r="H63" s="82">
        <f t="shared" si="5"/>
        <v>0.15</v>
      </c>
      <c r="I63" s="17"/>
      <c r="J63" s="52"/>
      <c r="K63" s="53"/>
    </row>
    <row r="64" spans="1:11" s="4" customFormat="1" ht="22.5">
      <c r="A64" s="61">
        <v>604</v>
      </c>
      <c r="B64" s="7" t="s">
        <v>23</v>
      </c>
      <c r="C64" s="105" t="str">
        <f>C63</f>
        <v>3090310540</v>
      </c>
      <c r="D64" s="7" t="s">
        <v>29</v>
      </c>
      <c r="E64" s="25" t="s">
        <v>246</v>
      </c>
      <c r="F64" s="82">
        <v>0.15</v>
      </c>
      <c r="G64" s="154">
        <v>0.15</v>
      </c>
      <c r="H64" s="87">
        <v>0.15</v>
      </c>
      <c r="I64" s="18"/>
      <c r="J64" s="52"/>
      <c r="K64" s="53"/>
    </row>
    <row r="65" spans="1:11" s="4" customFormat="1" ht="33.75">
      <c r="A65" s="61">
        <v>604</v>
      </c>
      <c r="B65" s="12" t="s">
        <v>23</v>
      </c>
      <c r="C65" s="73" t="s">
        <v>119</v>
      </c>
      <c r="D65" s="12"/>
      <c r="E65" s="145" t="s">
        <v>336</v>
      </c>
      <c r="F65" s="81">
        <f>F66+F90</f>
        <v>1083</v>
      </c>
      <c r="G65" s="152">
        <f>G66+G90</f>
        <v>170.5</v>
      </c>
      <c r="H65" s="81">
        <f>H66+H90</f>
        <v>150.5</v>
      </c>
      <c r="I65" s="17"/>
      <c r="J65" s="52"/>
      <c r="K65" s="53"/>
    </row>
    <row r="66" spans="1:11" s="4" customFormat="1" ht="12.75">
      <c r="A66" s="61">
        <v>604</v>
      </c>
      <c r="B66" s="12" t="s">
        <v>23</v>
      </c>
      <c r="C66" s="73" t="s">
        <v>120</v>
      </c>
      <c r="D66" s="102"/>
      <c r="E66" s="104" t="s">
        <v>0</v>
      </c>
      <c r="F66" s="81">
        <f>F67+F84</f>
        <v>620</v>
      </c>
      <c r="G66" s="152">
        <f>G67+G84</f>
        <v>120.5</v>
      </c>
      <c r="H66" s="81">
        <f>H67+H84</f>
        <v>120.5</v>
      </c>
      <c r="I66" s="17"/>
      <c r="J66" s="52"/>
      <c r="K66" s="53"/>
    </row>
    <row r="67" spans="1:11" s="4" customFormat="1" ht="12.75">
      <c r="A67" s="61">
        <v>604</v>
      </c>
      <c r="B67" s="7" t="s">
        <v>23</v>
      </c>
      <c r="C67" s="74" t="s">
        <v>121</v>
      </c>
      <c r="D67" s="34"/>
      <c r="E67" s="35" t="s">
        <v>66</v>
      </c>
      <c r="F67" s="82">
        <f>F68</f>
        <v>120.5</v>
      </c>
      <c r="G67" s="153">
        <f>G68</f>
        <v>120.5</v>
      </c>
      <c r="H67" s="82">
        <f>H68</f>
        <v>120.5</v>
      </c>
      <c r="I67" s="17"/>
      <c r="J67" s="52"/>
      <c r="K67" s="53"/>
    </row>
    <row r="68" spans="1:11" s="4" customFormat="1" ht="12.75">
      <c r="A68" s="61">
        <v>604</v>
      </c>
      <c r="B68" s="7" t="s">
        <v>23</v>
      </c>
      <c r="C68" s="74" t="s">
        <v>122</v>
      </c>
      <c r="D68" s="34"/>
      <c r="E68" s="25" t="s">
        <v>59</v>
      </c>
      <c r="F68" s="82">
        <f>F69+F72+F74+F77+F79+F82</f>
        <v>120.5</v>
      </c>
      <c r="G68" s="153">
        <f>G69+G72+G74+G77+G79+G82</f>
        <v>120.5</v>
      </c>
      <c r="H68" s="82">
        <f>H69+H72+H74+H77+H79+H82</f>
        <v>120.5</v>
      </c>
      <c r="I68" s="17"/>
      <c r="J68" s="52"/>
      <c r="K68" s="53"/>
    </row>
    <row r="69" spans="1:11" s="4" customFormat="1" ht="33" customHeight="1" hidden="1">
      <c r="A69" s="61">
        <v>604</v>
      </c>
      <c r="B69" s="7" t="s">
        <v>23</v>
      </c>
      <c r="C69" s="74" t="s">
        <v>123</v>
      </c>
      <c r="D69" s="34"/>
      <c r="E69" s="35" t="s">
        <v>67</v>
      </c>
      <c r="F69" s="82">
        <f aca="true" t="shared" si="6" ref="F69:H70">F70</f>
        <v>0</v>
      </c>
      <c r="G69" s="153">
        <f t="shared" si="6"/>
        <v>0</v>
      </c>
      <c r="H69" s="82">
        <f t="shared" si="6"/>
        <v>0</v>
      </c>
      <c r="I69" s="18"/>
      <c r="J69" s="52"/>
      <c r="K69" s="53"/>
    </row>
    <row r="70" spans="1:11" s="4" customFormat="1" ht="12.75" hidden="1">
      <c r="A70" s="61">
        <v>604</v>
      </c>
      <c r="B70" s="7" t="s">
        <v>23</v>
      </c>
      <c r="C70" s="74" t="s">
        <v>124</v>
      </c>
      <c r="D70" s="13"/>
      <c r="E70" s="25" t="s">
        <v>34</v>
      </c>
      <c r="F70" s="82">
        <f t="shared" si="6"/>
        <v>0</v>
      </c>
      <c r="G70" s="153">
        <f t="shared" si="6"/>
        <v>0</v>
      </c>
      <c r="H70" s="82">
        <f t="shared" si="6"/>
        <v>0</v>
      </c>
      <c r="I70" s="42"/>
      <c r="J70" s="52"/>
      <c r="K70" s="53"/>
    </row>
    <row r="71" spans="1:11" s="4" customFormat="1" ht="22.5" hidden="1">
      <c r="A71" s="61">
        <v>604</v>
      </c>
      <c r="B71" s="7" t="s">
        <v>23</v>
      </c>
      <c r="C71" s="74" t="s">
        <v>124</v>
      </c>
      <c r="D71" s="13" t="s">
        <v>29</v>
      </c>
      <c r="E71" s="25" t="s">
        <v>246</v>
      </c>
      <c r="F71" s="82"/>
      <c r="G71" s="153"/>
      <c r="H71" s="82"/>
      <c r="I71" s="42"/>
      <c r="J71" s="52"/>
      <c r="K71" s="53"/>
    </row>
    <row r="72" spans="1:11" s="4" customFormat="1" ht="22.5" hidden="1">
      <c r="A72" s="61">
        <v>604</v>
      </c>
      <c r="B72" s="7" t="s">
        <v>23</v>
      </c>
      <c r="C72" s="74" t="s">
        <v>125</v>
      </c>
      <c r="D72" s="13"/>
      <c r="E72" s="35" t="s">
        <v>101</v>
      </c>
      <c r="F72" s="82">
        <f>F73</f>
        <v>0</v>
      </c>
      <c r="G72" s="153">
        <f>G73</f>
        <v>0</v>
      </c>
      <c r="H72" s="82">
        <f>H73</f>
        <v>0</v>
      </c>
      <c r="I72" s="18"/>
      <c r="J72" s="52"/>
      <c r="K72" s="53"/>
    </row>
    <row r="73" spans="1:11" s="4" customFormat="1" ht="22.5" hidden="1">
      <c r="A73" s="61">
        <v>604</v>
      </c>
      <c r="B73" s="7" t="s">
        <v>23</v>
      </c>
      <c r="C73" s="117">
        <v>3110140020</v>
      </c>
      <c r="D73" s="13" t="s">
        <v>29</v>
      </c>
      <c r="E73" s="25" t="s">
        <v>30</v>
      </c>
      <c r="F73" s="82"/>
      <c r="G73" s="155"/>
      <c r="H73" s="87"/>
      <c r="I73" s="18"/>
      <c r="J73" s="52"/>
      <c r="K73" s="53"/>
    </row>
    <row r="74" spans="1:11" s="4" customFormat="1" ht="12.75" hidden="1">
      <c r="A74" s="61">
        <v>604</v>
      </c>
      <c r="B74" s="7" t="s">
        <v>23</v>
      </c>
      <c r="C74" s="74" t="s">
        <v>126</v>
      </c>
      <c r="D74" s="13"/>
      <c r="E74" s="35" t="s">
        <v>68</v>
      </c>
      <c r="F74" s="82">
        <f aca="true" t="shared" si="7" ref="F74:H75">F75</f>
        <v>0</v>
      </c>
      <c r="G74" s="153">
        <f t="shared" si="7"/>
        <v>0</v>
      </c>
      <c r="H74" s="82">
        <f t="shared" si="7"/>
        <v>0</v>
      </c>
      <c r="I74" s="18"/>
      <c r="J74" s="52"/>
      <c r="K74" s="53"/>
    </row>
    <row r="75" spans="1:11" s="4" customFormat="1" ht="12.75" hidden="1">
      <c r="A75" s="61">
        <v>604</v>
      </c>
      <c r="B75" s="7" t="s">
        <v>23</v>
      </c>
      <c r="C75" s="74" t="s">
        <v>127</v>
      </c>
      <c r="D75" s="13"/>
      <c r="E75" s="25" t="s">
        <v>34</v>
      </c>
      <c r="F75" s="82">
        <f t="shared" si="7"/>
        <v>0</v>
      </c>
      <c r="G75" s="153">
        <f t="shared" si="7"/>
        <v>0</v>
      </c>
      <c r="H75" s="82">
        <f t="shared" si="7"/>
        <v>0</v>
      </c>
      <c r="I75" s="18"/>
      <c r="J75" s="52"/>
      <c r="K75" s="53"/>
    </row>
    <row r="76" spans="1:11" s="4" customFormat="1" ht="22.5" hidden="1">
      <c r="A76" s="61">
        <v>604</v>
      </c>
      <c r="B76" s="7" t="s">
        <v>23</v>
      </c>
      <c r="C76" s="74" t="s">
        <v>127</v>
      </c>
      <c r="D76" s="13" t="s">
        <v>29</v>
      </c>
      <c r="E76" s="25" t="s">
        <v>30</v>
      </c>
      <c r="F76" s="82"/>
      <c r="G76" s="155"/>
      <c r="H76" s="85"/>
      <c r="I76" s="18"/>
      <c r="J76" s="52"/>
      <c r="K76" s="53"/>
    </row>
    <row r="77" spans="1:11" s="4" customFormat="1" ht="22.5">
      <c r="A77" s="61">
        <v>604</v>
      </c>
      <c r="B77" s="7" t="s">
        <v>23</v>
      </c>
      <c r="C77" s="74" t="s">
        <v>128</v>
      </c>
      <c r="D77" s="13"/>
      <c r="E77" s="35" t="s">
        <v>69</v>
      </c>
      <c r="F77" s="82">
        <f>F78</f>
        <v>120</v>
      </c>
      <c r="G77" s="153">
        <f>G78</f>
        <v>120</v>
      </c>
      <c r="H77" s="82">
        <f>H78</f>
        <v>120</v>
      </c>
      <c r="I77" s="18"/>
      <c r="J77" s="52"/>
      <c r="K77" s="53"/>
    </row>
    <row r="78" spans="1:11" s="112" customFormat="1" ht="22.5">
      <c r="A78" s="61">
        <v>604</v>
      </c>
      <c r="B78" s="7" t="s">
        <v>23</v>
      </c>
      <c r="C78" s="74" t="str">
        <f>C77</f>
        <v>3110140040</v>
      </c>
      <c r="D78" s="13" t="s">
        <v>29</v>
      </c>
      <c r="E78" s="25" t="s">
        <v>246</v>
      </c>
      <c r="F78" s="82">
        <v>120</v>
      </c>
      <c r="G78" s="153">
        <v>120</v>
      </c>
      <c r="H78" s="82">
        <v>120</v>
      </c>
      <c r="I78" s="111"/>
      <c r="J78" s="121"/>
      <c r="K78" s="298"/>
    </row>
    <row r="79" spans="1:11" s="4" customFormat="1" ht="12.75">
      <c r="A79" s="61">
        <v>604</v>
      </c>
      <c r="B79" s="7" t="s">
        <v>23</v>
      </c>
      <c r="C79" s="74" t="s">
        <v>227</v>
      </c>
      <c r="D79" s="13"/>
      <c r="E79" s="35" t="s">
        <v>228</v>
      </c>
      <c r="F79" s="82">
        <f>F80+F81</f>
        <v>0.5</v>
      </c>
      <c r="G79" s="153">
        <f>G80+G81</f>
        <v>0.5</v>
      </c>
      <c r="H79" s="82">
        <f>H80+H81</f>
        <v>0.5</v>
      </c>
      <c r="I79" s="18"/>
      <c r="J79" s="52"/>
      <c r="K79" s="53"/>
    </row>
    <row r="80" spans="1:11" s="4" customFormat="1" ht="22.5" customHeight="1">
      <c r="A80" s="61">
        <v>604</v>
      </c>
      <c r="B80" s="7" t="s">
        <v>23</v>
      </c>
      <c r="C80" s="74" t="str">
        <f>C79</f>
        <v>3110140060</v>
      </c>
      <c r="D80" s="13" t="s">
        <v>29</v>
      </c>
      <c r="E80" s="25" t="s">
        <v>246</v>
      </c>
      <c r="F80" s="82">
        <v>0.5</v>
      </c>
      <c r="G80" s="154">
        <v>0.5</v>
      </c>
      <c r="H80" s="87">
        <v>0.5</v>
      </c>
      <c r="I80" s="18"/>
      <c r="J80" s="52"/>
      <c r="K80" s="53"/>
    </row>
    <row r="81" spans="1:11" s="4" customFormat="1" ht="12.75">
      <c r="A81" s="61">
        <v>604</v>
      </c>
      <c r="B81" s="7" t="s">
        <v>23</v>
      </c>
      <c r="C81" s="74" t="str">
        <f>C79</f>
        <v>3110140060</v>
      </c>
      <c r="D81" s="13" t="s">
        <v>31</v>
      </c>
      <c r="E81" s="25" t="s">
        <v>32</v>
      </c>
      <c r="F81" s="82"/>
      <c r="G81" s="153"/>
      <c r="H81" s="82"/>
      <c r="I81" s="18"/>
      <c r="J81" s="52"/>
      <c r="K81" s="53"/>
    </row>
    <row r="82" spans="1:11" s="4" customFormat="1" ht="12.75" hidden="1">
      <c r="A82" s="61">
        <v>604</v>
      </c>
      <c r="B82" s="7" t="s">
        <v>23</v>
      </c>
      <c r="C82" s="74" t="s">
        <v>229</v>
      </c>
      <c r="D82" s="13"/>
      <c r="E82" s="25" t="s">
        <v>230</v>
      </c>
      <c r="F82" s="82">
        <f>F83</f>
        <v>0</v>
      </c>
      <c r="G82" s="153">
        <f>G83</f>
        <v>0</v>
      </c>
      <c r="H82" s="82">
        <f>H83</f>
        <v>0</v>
      </c>
      <c r="I82" s="18"/>
      <c r="J82" s="52"/>
      <c r="K82" s="53"/>
    </row>
    <row r="83" spans="1:11" s="4" customFormat="1" ht="21.75" customHeight="1" hidden="1">
      <c r="A83" s="61">
        <v>604</v>
      </c>
      <c r="B83" s="7" t="s">
        <v>23</v>
      </c>
      <c r="C83" s="74" t="str">
        <f>C82</f>
        <v>3110140070</v>
      </c>
      <c r="D83" s="13" t="s">
        <v>29</v>
      </c>
      <c r="E83" s="25" t="s">
        <v>246</v>
      </c>
      <c r="F83" s="82"/>
      <c r="G83" s="153"/>
      <c r="H83" s="82"/>
      <c r="I83" s="18"/>
      <c r="J83" s="52"/>
      <c r="K83" s="53"/>
    </row>
    <row r="84" spans="1:11" s="4" customFormat="1" ht="12.75">
      <c r="A84" s="61">
        <v>604</v>
      </c>
      <c r="B84" s="7" t="s">
        <v>23</v>
      </c>
      <c r="C84" s="74" t="s">
        <v>129</v>
      </c>
      <c r="D84" s="13"/>
      <c r="E84" s="35" t="s">
        <v>48</v>
      </c>
      <c r="F84" s="82">
        <f aca="true" t="shared" si="8" ref="F84:H86">F85</f>
        <v>499.49999999999994</v>
      </c>
      <c r="G84" s="153">
        <f t="shared" si="8"/>
        <v>0</v>
      </c>
      <c r="H84" s="82">
        <f t="shared" si="8"/>
        <v>0</v>
      </c>
      <c r="I84" s="17"/>
      <c r="J84" s="52"/>
      <c r="K84" s="53"/>
    </row>
    <row r="85" spans="1:11" s="4" customFormat="1" ht="12.75">
      <c r="A85" s="61">
        <v>604</v>
      </c>
      <c r="B85" s="7" t="s">
        <v>23</v>
      </c>
      <c r="C85" s="74" t="s">
        <v>130</v>
      </c>
      <c r="D85" s="13"/>
      <c r="E85" s="25" t="s">
        <v>59</v>
      </c>
      <c r="F85" s="82">
        <f>F86+F88</f>
        <v>499.49999999999994</v>
      </c>
      <c r="G85" s="82">
        <f>G86+G88</f>
        <v>0</v>
      </c>
      <c r="H85" s="82">
        <f>H86+H88</f>
        <v>0</v>
      </c>
      <c r="I85" s="17"/>
      <c r="J85" s="52"/>
      <c r="K85" s="53"/>
    </row>
    <row r="86" spans="1:11" s="4" customFormat="1" ht="45" hidden="1">
      <c r="A86" s="61">
        <v>604</v>
      </c>
      <c r="B86" s="7" t="s">
        <v>23</v>
      </c>
      <c r="C86" s="74" t="s">
        <v>131</v>
      </c>
      <c r="D86" s="13"/>
      <c r="E86" s="35" t="s">
        <v>102</v>
      </c>
      <c r="F86" s="82">
        <f t="shared" si="8"/>
        <v>0</v>
      </c>
      <c r="G86" s="153">
        <f t="shared" si="8"/>
        <v>0</v>
      </c>
      <c r="H86" s="82">
        <f t="shared" si="8"/>
        <v>0</v>
      </c>
      <c r="I86" s="17"/>
      <c r="J86" s="52"/>
      <c r="K86" s="53"/>
    </row>
    <row r="87" spans="1:11" s="4" customFormat="1" ht="22.5" hidden="1">
      <c r="A87" s="61">
        <v>604</v>
      </c>
      <c r="B87" s="7" t="s">
        <v>23</v>
      </c>
      <c r="C87" s="74" t="str">
        <f>C86</f>
        <v>3110240010</v>
      </c>
      <c r="D87" s="13" t="s">
        <v>29</v>
      </c>
      <c r="E87" s="25" t="s">
        <v>246</v>
      </c>
      <c r="F87" s="148"/>
      <c r="G87" s="155"/>
      <c r="H87" s="85"/>
      <c r="I87" s="18"/>
      <c r="J87" s="52"/>
      <c r="K87" s="53"/>
    </row>
    <row r="88" spans="1:11" s="4" customFormat="1" ht="12.75">
      <c r="A88" s="61">
        <v>604</v>
      </c>
      <c r="B88" s="7" t="s">
        <v>23</v>
      </c>
      <c r="C88" s="7">
        <v>3110240030</v>
      </c>
      <c r="D88" s="13"/>
      <c r="E88" s="35" t="s">
        <v>356</v>
      </c>
      <c r="F88" s="148">
        <f>F89</f>
        <v>499.49999999999994</v>
      </c>
      <c r="G88" s="148">
        <f>G89</f>
        <v>0</v>
      </c>
      <c r="H88" s="148">
        <f>H89</f>
        <v>0</v>
      </c>
      <c r="I88" s="18"/>
      <c r="J88" s="52"/>
      <c r="K88" s="53"/>
    </row>
    <row r="89" spans="1:11" s="4" customFormat="1" ht="22.5">
      <c r="A89" s="61">
        <v>604</v>
      </c>
      <c r="B89" s="7" t="s">
        <v>23</v>
      </c>
      <c r="C89" s="7" t="s">
        <v>355</v>
      </c>
      <c r="D89" s="13" t="s">
        <v>29</v>
      </c>
      <c r="E89" s="25" t="s">
        <v>246</v>
      </c>
      <c r="F89" s="148">
        <f>140+100+29.3+50+132+68+70-0.5-77.3-12</f>
        <v>499.49999999999994</v>
      </c>
      <c r="G89" s="155"/>
      <c r="H89" s="85"/>
      <c r="I89" s="18"/>
      <c r="J89" s="52"/>
      <c r="K89" s="53">
        <f>-0.5-77.3-12</f>
        <v>-89.8</v>
      </c>
    </row>
    <row r="90" spans="1:11" s="4" customFormat="1" ht="12.75">
      <c r="A90" s="61">
        <v>604</v>
      </c>
      <c r="B90" s="12" t="s">
        <v>23</v>
      </c>
      <c r="C90" s="73" t="s">
        <v>132</v>
      </c>
      <c r="D90" s="103"/>
      <c r="E90" s="104" t="s">
        <v>1</v>
      </c>
      <c r="F90" s="81">
        <f>F91+F97</f>
        <v>463</v>
      </c>
      <c r="G90" s="152">
        <f>G91+G97</f>
        <v>50</v>
      </c>
      <c r="H90" s="81">
        <f>H91+H97</f>
        <v>30</v>
      </c>
      <c r="I90" s="17"/>
      <c r="J90" s="52"/>
      <c r="K90" s="53"/>
    </row>
    <row r="91" spans="1:11" s="4" customFormat="1" ht="27.75" customHeight="1">
      <c r="A91" s="61">
        <v>604</v>
      </c>
      <c r="B91" s="7" t="s">
        <v>23</v>
      </c>
      <c r="C91" s="74" t="s">
        <v>133</v>
      </c>
      <c r="D91" s="36"/>
      <c r="E91" s="35" t="s">
        <v>72</v>
      </c>
      <c r="F91" s="82">
        <f>F92</f>
        <v>358</v>
      </c>
      <c r="G91" s="153">
        <f>G92</f>
        <v>0</v>
      </c>
      <c r="H91" s="82">
        <f>H92</f>
        <v>0</v>
      </c>
      <c r="I91" s="17"/>
      <c r="J91" s="52"/>
      <c r="K91" s="53"/>
    </row>
    <row r="92" spans="1:11" s="4" customFormat="1" ht="12.75">
      <c r="A92" s="61">
        <v>604</v>
      </c>
      <c r="B92" s="7" t="s">
        <v>23</v>
      </c>
      <c r="C92" s="74" t="s">
        <v>134</v>
      </c>
      <c r="D92" s="36"/>
      <c r="E92" s="25" t="s">
        <v>59</v>
      </c>
      <c r="F92" s="82">
        <f>F93+F95</f>
        <v>358</v>
      </c>
      <c r="G92" s="153">
        <f>G93+G95</f>
        <v>0</v>
      </c>
      <c r="H92" s="82">
        <f>H93+H95</f>
        <v>0</v>
      </c>
      <c r="I92" s="17"/>
      <c r="J92" s="52"/>
      <c r="K92" s="53"/>
    </row>
    <row r="93" spans="1:11" s="4" customFormat="1" ht="12.75">
      <c r="A93" s="61">
        <v>604</v>
      </c>
      <c r="B93" s="7" t="s">
        <v>23</v>
      </c>
      <c r="C93" s="74" t="s">
        <v>135</v>
      </c>
      <c r="D93" s="36"/>
      <c r="E93" s="35" t="s">
        <v>70</v>
      </c>
      <c r="F93" s="82">
        <f>F94</f>
        <v>358</v>
      </c>
      <c r="G93" s="153">
        <f>G94</f>
        <v>0</v>
      </c>
      <c r="H93" s="82">
        <f>H94</f>
        <v>0</v>
      </c>
      <c r="I93" s="17"/>
      <c r="J93" s="52"/>
      <c r="K93" s="53"/>
    </row>
    <row r="94" spans="1:11" s="4" customFormat="1" ht="22.5">
      <c r="A94" s="61">
        <v>604</v>
      </c>
      <c r="B94" s="7" t="s">
        <v>23</v>
      </c>
      <c r="C94" s="74" t="str">
        <f>C93</f>
        <v>3120140010</v>
      </c>
      <c r="D94" s="13" t="s">
        <v>29</v>
      </c>
      <c r="E94" s="25" t="s">
        <v>246</v>
      </c>
      <c r="F94" s="82">
        <f>100+350-92</f>
        <v>358</v>
      </c>
      <c r="G94" s="153"/>
      <c r="H94" s="82"/>
      <c r="I94" s="18"/>
      <c r="J94" s="52"/>
      <c r="K94" s="53"/>
    </row>
    <row r="95" spans="1:11" s="4" customFormat="1" ht="22.5" hidden="1">
      <c r="A95" s="61">
        <v>604</v>
      </c>
      <c r="B95" s="7" t="s">
        <v>23</v>
      </c>
      <c r="C95" s="74" t="s">
        <v>136</v>
      </c>
      <c r="D95" s="36"/>
      <c r="E95" s="35" t="s">
        <v>71</v>
      </c>
      <c r="F95" s="82">
        <f>F96</f>
        <v>0</v>
      </c>
      <c r="G95" s="153">
        <f>G96</f>
        <v>0</v>
      </c>
      <c r="H95" s="82">
        <f>H96</f>
        <v>0</v>
      </c>
      <c r="I95" s="18"/>
      <c r="J95" s="52"/>
      <c r="K95" s="53"/>
    </row>
    <row r="96" spans="1:11" s="4" customFormat="1" ht="22.5" hidden="1">
      <c r="A96" s="61">
        <v>604</v>
      </c>
      <c r="B96" s="7" t="s">
        <v>23</v>
      </c>
      <c r="C96" s="74" t="s">
        <v>136</v>
      </c>
      <c r="D96" s="13" t="s">
        <v>29</v>
      </c>
      <c r="E96" s="25" t="s">
        <v>246</v>
      </c>
      <c r="F96" s="82"/>
      <c r="G96" s="153"/>
      <c r="H96" s="82"/>
      <c r="I96" s="18"/>
      <c r="J96" s="52"/>
      <c r="K96" s="53"/>
    </row>
    <row r="97" spans="1:11" s="4" customFormat="1" ht="12.75">
      <c r="A97" s="61">
        <v>604</v>
      </c>
      <c r="B97" s="7" t="s">
        <v>23</v>
      </c>
      <c r="C97" s="74" t="s">
        <v>137</v>
      </c>
      <c r="D97" s="13"/>
      <c r="E97" s="35" t="s">
        <v>201</v>
      </c>
      <c r="F97" s="82">
        <f>F98</f>
        <v>105</v>
      </c>
      <c r="G97" s="153">
        <f>G98</f>
        <v>50</v>
      </c>
      <c r="H97" s="82">
        <f>H98</f>
        <v>30</v>
      </c>
      <c r="I97" s="17"/>
      <c r="J97" s="52"/>
      <c r="K97" s="53"/>
    </row>
    <row r="98" spans="1:11" s="4" customFormat="1" ht="12.75">
      <c r="A98" s="61">
        <v>604</v>
      </c>
      <c r="B98" s="7" t="s">
        <v>23</v>
      </c>
      <c r="C98" s="74" t="s">
        <v>138</v>
      </c>
      <c r="D98" s="13"/>
      <c r="E98" s="25" t="s">
        <v>59</v>
      </c>
      <c r="F98" s="82">
        <f>F99+F101</f>
        <v>105</v>
      </c>
      <c r="G98" s="153">
        <f>G99+G101</f>
        <v>50</v>
      </c>
      <c r="H98" s="82">
        <f>H99+H101</f>
        <v>30</v>
      </c>
      <c r="I98" s="17"/>
      <c r="J98" s="52"/>
      <c r="K98" s="53"/>
    </row>
    <row r="99" spans="1:11" s="4" customFormat="1" ht="33" customHeight="1" hidden="1">
      <c r="A99" s="61">
        <v>604</v>
      </c>
      <c r="B99" s="7" t="s">
        <v>23</v>
      </c>
      <c r="C99" s="74" t="s">
        <v>139</v>
      </c>
      <c r="D99" s="13"/>
      <c r="E99" s="35" t="s">
        <v>202</v>
      </c>
      <c r="F99" s="82">
        <f>F100</f>
        <v>0</v>
      </c>
      <c r="G99" s="153">
        <f>G100</f>
        <v>0</v>
      </c>
      <c r="H99" s="82">
        <f>H100</f>
        <v>0</v>
      </c>
      <c r="I99" s="17"/>
      <c r="J99" s="52"/>
      <c r="K99" s="53"/>
    </row>
    <row r="100" spans="1:11" s="4" customFormat="1" ht="22.5" customHeight="1" hidden="1">
      <c r="A100" s="61">
        <v>604</v>
      </c>
      <c r="B100" s="7" t="s">
        <v>23</v>
      </c>
      <c r="C100" s="117">
        <v>3120240010</v>
      </c>
      <c r="D100" s="13" t="s">
        <v>29</v>
      </c>
      <c r="E100" s="25" t="s">
        <v>30</v>
      </c>
      <c r="F100" s="82"/>
      <c r="G100" s="155"/>
      <c r="H100" s="85"/>
      <c r="I100" s="18"/>
      <c r="J100" s="52"/>
      <c r="K100" s="53"/>
    </row>
    <row r="101" spans="1:11" s="4" customFormat="1" ht="34.5" customHeight="1">
      <c r="A101" s="61">
        <v>604</v>
      </c>
      <c r="B101" s="7" t="s">
        <v>23</v>
      </c>
      <c r="C101" s="74" t="s">
        <v>231</v>
      </c>
      <c r="D101" s="13"/>
      <c r="E101" s="35" t="s">
        <v>232</v>
      </c>
      <c r="F101" s="82">
        <f>F102</f>
        <v>105</v>
      </c>
      <c r="G101" s="153">
        <f>G102</f>
        <v>50</v>
      </c>
      <c r="H101" s="82">
        <f>H102</f>
        <v>30</v>
      </c>
      <c r="I101" s="18"/>
      <c r="J101" s="52"/>
      <c r="K101" s="53"/>
    </row>
    <row r="102" spans="1:11" s="4" customFormat="1" ht="22.5" customHeight="1">
      <c r="A102" s="61">
        <v>604</v>
      </c>
      <c r="B102" s="7" t="s">
        <v>23</v>
      </c>
      <c r="C102" s="117">
        <v>3120240020</v>
      </c>
      <c r="D102" s="13" t="s">
        <v>29</v>
      </c>
      <c r="E102" s="25" t="s">
        <v>246</v>
      </c>
      <c r="F102" s="82">
        <f>1065-300-300-240-120</f>
        <v>105</v>
      </c>
      <c r="G102" s="156">
        <v>50</v>
      </c>
      <c r="H102" s="82">
        <v>30</v>
      </c>
      <c r="I102" s="18"/>
      <c r="J102" s="52">
        <v>1</v>
      </c>
      <c r="K102" s="53"/>
    </row>
    <row r="103" spans="1:11" s="4" customFormat="1" ht="15" customHeight="1">
      <c r="A103" s="61">
        <v>604</v>
      </c>
      <c r="B103" s="7" t="s">
        <v>23</v>
      </c>
      <c r="C103" s="73" t="s">
        <v>58</v>
      </c>
      <c r="D103" s="12"/>
      <c r="E103" s="23" t="s">
        <v>33</v>
      </c>
      <c r="F103" s="81">
        <f aca="true" t="shared" si="9" ref="F103:H107">F104</f>
        <v>30</v>
      </c>
      <c r="G103" s="81">
        <f t="shared" si="9"/>
        <v>0</v>
      </c>
      <c r="H103" s="81">
        <f t="shared" si="9"/>
        <v>0</v>
      </c>
      <c r="I103" s="18"/>
      <c r="J103" s="52"/>
      <c r="K103" s="53"/>
    </row>
    <row r="104" spans="1:11" s="4" customFormat="1" ht="33.75" customHeight="1">
      <c r="A104" s="61">
        <v>604</v>
      </c>
      <c r="B104" s="7" t="s">
        <v>23</v>
      </c>
      <c r="C104" s="73" t="s">
        <v>198</v>
      </c>
      <c r="D104" s="12"/>
      <c r="E104" s="23" t="s">
        <v>76</v>
      </c>
      <c r="F104" s="81">
        <f t="shared" si="9"/>
        <v>30</v>
      </c>
      <c r="G104" s="81">
        <f t="shared" si="9"/>
        <v>0</v>
      </c>
      <c r="H104" s="81">
        <f t="shared" si="9"/>
        <v>0</v>
      </c>
      <c r="I104" s="18"/>
      <c r="J104" s="52"/>
      <c r="K104" s="53"/>
    </row>
    <row r="105" spans="1:11" s="4" customFormat="1" ht="14.25" customHeight="1">
      <c r="A105" s="61">
        <v>604</v>
      </c>
      <c r="B105" s="7" t="s">
        <v>23</v>
      </c>
      <c r="C105" s="74" t="s">
        <v>198</v>
      </c>
      <c r="D105" s="7"/>
      <c r="E105" s="25" t="s">
        <v>60</v>
      </c>
      <c r="F105" s="82">
        <f t="shared" si="9"/>
        <v>30</v>
      </c>
      <c r="G105" s="82">
        <f t="shared" si="9"/>
        <v>0</v>
      </c>
      <c r="H105" s="82">
        <f t="shared" si="9"/>
        <v>0</v>
      </c>
      <c r="I105" s="18"/>
      <c r="J105" s="52"/>
      <c r="K105" s="53"/>
    </row>
    <row r="106" spans="1:11" s="4" customFormat="1" ht="14.25" customHeight="1">
      <c r="A106" s="61">
        <v>604</v>
      </c>
      <c r="B106" s="7" t="s">
        <v>23</v>
      </c>
      <c r="C106" s="74" t="s">
        <v>199</v>
      </c>
      <c r="D106" s="7"/>
      <c r="E106" s="25" t="s">
        <v>59</v>
      </c>
      <c r="F106" s="82">
        <f t="shared" si="9"/>
        <v>30</v>
      </c>
      <c r="G106" s="82">
        <f t="shared" si="9"/>
        <v>0</v>
      </c>
      <c r="H106" s="82">
        <f t="shared" si="9"/>
        <v>0</v>
      </c>
      <c r="I106" s="18"/>
      <c r="J106" s="52"/>
      <c r="K106" s="53"/>
    </row>
    <row r="107" spans="1:11" s="4" customFormat="1" ht="22.5" customHeight="1">
      <c r="A107" s="61">
        <v>604</v>
      </c>
      <c r="B107" s="7" t="s">
        <v>23</v>
      </c>
      <c r="C107" s="7" t="s">
        <v>332</v>
      </c>
      <c r="D107" s="7"/>
      <c r="E107" s="35" t="s">
        <v>333</v>
      </c>
      <c r="F107" s="82">
        <f t="shared" si="9"/>
        <v>30</v>
      </c>
      <c r="G107" s="82">
        <f t="shared" si="9"/>
        <v>0</v>
      </c>
      <c r="H107" s="82">
        <f t="shared" si="9"/>
        <v>0</v>
      </c>
      <c r="I107" s="18"/>
      <c r="J107" s="52"/>
      <c r="K107" s="53"/>
    </row>
    <row r="108" spans="1:11" s="4" customFormat="1" ht="15" customHeight="1">
      <c r="A108" s="61">
        <v>604</v>
      </c>
      <c r="B108" s="7" t="s">
        <v>23</v>
      </c>
      <c r="C108" s="7" t="s">
        <v>332</v>
      </c>
      <c r="D108" s="7" t="s">
        <v>2</v>
      </c>
      <c r="E108" s="25" t="s">
        <v>3</v>
      </c>
      <c r="F108" s="82">
        <v>30</v>
      </c>
      <c r="G108" s="156"/>
      <c r="H108" s="82"/>
      <c r="I108" s="18"/>
      <c r="J108" s="52"/>
      <c r="K108" s="53"/>
    </row>
    <row r="109" spans="1:11" s="4" customFormat="1" ht="12.75">
      <c r="A109" s="61">
        <v>604</v>
      </c>
      <c r="B109" s="12" t="s">
        <v>77</v>
      </c>
      <c r="C109" s="73"/>
      <c r="D109" s="41"/>
      <c r="E109" s="23" t="s">
        <v>78</v>
      </c>
      <c r="F109" s="81">
        <f aca="true" t="shared" si="10" ref="F109:H114">F110</f>
        <v>220.00000000000003</v>
      </c>
      <c r="G109" s="157">
        <f t="shared" si="10"/>
        <v>202.9</v>
      </c>
      <c r="H109" s="81">
        <f t="shared" si="10"/>
        <v>210.60000000000002</v>
      </c>
      <c r="I109" s="17"/>
      <c r="J109" s="52"/>
      <c r="K109" s="53"/>
    </row>
    <row r="110" spans="1:11" s="4" customFormat="1" ht="12.75">
      <c r="A110" s="61">
        <v>604</v>
      </c>
      <c r="B110" s="12" t="s">
        <v>79</v>
      </c>
      <c r="C110" s="73"/>
      <c r="D110" s="41"/>
      <c r="E110" s="23" t="s">
        <v>80</v>
      </c>
      <c r="F110" s="81">
        <f t="shared" si="10"/>
        <v>220.00000000000003</v>
      </c>
      <c r="G110" s="152">
        <f t="shared" si="10"/>
        <v>202.9</v>
      </c>
      <c r="H110" s="81">
        <f t="shared" si="10"/>
        <v>210.60000000000002</v>
      </c>
      <c r="I110" s="17"/>
      <c r="J110" s="52"/>
      <c r="K110" s="53"/>
    </row>
    <row r="111" spans="1:11" s="4" customFormat="1" ht="33.75">
      <c r="A111" s="61">
        <v>604</v>
      </c>
      <c r="B111" s="12" t="s">
        <v>79</v>
      </c>
      <c r="C111" s="109" t="s">
        <v>112</v>
      </c>
      <c r="D111" s="12"/>
      <c r="E111" s="23" t="s">
        <v>334</v>
      </c>
      <c r="F111" s="81">
        <f t="shared" si="10"/>
        <v>220.00000000000003</v>
      </c>
      <c r="G111" s="152">
        <f t="shared" si="10"/>
        <v>202.9</v>
      </c>
      <c r="H111" s="81">
        <f t="shared" si="10"/>
        <v>210.60000000000002</v>
      </c>
      <c r="I111" s="17"/>
      <c r="J111" s="52"/>
      <c r="K111" s="53"/>
    </row>
    <row r="112" spans="1:11" s="4" customFormat="1" ht="12.75">
      <c r="A112" s="61">
        <v>604</v>
      </c>
      <c r="B112" s="12" t="s">
        <v>79</v>
      </c>
      <c r="C112" s="109" t="s">
        <v>117</v>
      </c>
      <c r="D112" s="41"/>
      <c r="E112" s="104" t="s">
        <v>65</v>
      </c>
      <c r="F112" s="81">
        <f t="shared" si="10"/>
        <v>220.00000000000003</v>
      </c>
      <c r="G112" s="152">
        <f t="shared" si="10"/>
        <v>202.9</v>
      </c>
      <c r="H112" s="81">
        <f t="shared" si="10"/>
        <v>210.60000000000002</v>
      </c>
      <c r="I112" s="17"/>
      <c r="J112" s="52"/>
      <c r="K112" s="53"/>
    </row>
    <row r="113" spans="1:11" s="4" customFormat="1" ht="22.5">
      <c r="A113" s="61">
        <v>604</v>
      </c>
      <c r="B113" s="7" t="s">
        <v>79</v>
      </c>
      <c r="C113" s="105" t="s">
        <v>140</v>
      </c>
      <c r="D113" s="13"/>
      <c r="E113" s="35" t="s">
        <v>223</v>
      </c>
      <c r="F113" s="82">
        <f t="shared" si="10"/>
        <v>220.00000000000003</v>
      </c>
      <c r="G113" s="153">
        <f t="shared" si="10"/>
        <v>202.9</v>
      </c>
      <c r="H113" s="82">
        <f t="shared" si="10"/>
        <v>210.60000000000002</v>
      </c>
      <c r="I113" s="17"/>
      <c r="J113" s="52"/>
      <c r="K113" s="53"/>
    </row>
    <row r="114" spans="1:11" s="4" customFormat="1" ht="33.75">
      <c r="A114" s="61">
        <v>604</v>
      </c>
      <c r="B114" s="7" t="s">
        <v>79</v>
      </c>
      <c r="C114" s="105" t="s">
        <v>204</v>
      </c>
      <c r="D114" s="13"/>
      <c r="E114" s="25" t="s">
        <v>81</v>
      </c>
      <c r="F114" s="82">
        <f t="shared" si="10"/>
        <v>220.00000000000003</v>
      </c>
      <c r="G114" s="153">
        <f t="shared" si="10"/>
        <v>202.9</v>
      </c>
      <c r="H114" s="82">
        <f t="shared" si="10"/>
        <v>210.60000000000002</v>
      </c>
      <c r="I114" s="17"/>
      <c r="J114" s="52"/>
      <c r="K114" s="53"/>
    </row>
    <row r="115" spans="1:11" s="4" customFormat="1" ht="22.5">
      <c r="A115" s="61">
        <v>604</v>
      </c>
      <c r="B115" s="7" t="s">
        <v>79</v>
      </c>
      <c r="C115" s="105" t="s">
        <v>205</v>
      </c>
      <c r="D115" s="13"/>
      <c r="E115" s="35" t="s">
        <v>224</v>
      </c>
      <c r="F115" s="82">
        <f>F116+F117</f>
        <v>220.00000000000003</v>
      </c>
      <c r="G115" s="153">
        <f>G116+G117</f>
        <v>202.9</v>
      </c>
      <c r="H115" s="82">
        <f>H116+H117</f>
        <v>210.60000000000002</v>
      </c>
      <c r="I115" s="17"/>
      <c r="J115" s="52"/>
      <c r="K115" s="53"/>
    </row>
    <row r="116" spans="1:12" s="4" customFormat="1" ht="36" customHeight="1">
      <c r="A116" s="61">
        <v>604</v>
      </c>
      <c r="B116" s="7" t="s">
        <v>79</v>
      </c>
      <c r="C116" s="105" t="str">
        <f>C115</f>
        <v>3090251180</v>
      </c>
      <c r="D116" s="13" t="s">
        <v>27</v>
      </c>
      <c r="E116" s="25" t="s">
        <v>28</v>
      </c>
      <c r="F116" s="82">
        <f>189.52-0.0485</f>
        <v>189.47150000000002</v>
      </c>
      <c r="G116" s="153">
        <v>189.52</v>
      </c>
      <c r="H116" s="82">
        <v>189.52</v>
      </c>
      <c r="I116" s="18"/>
      <c r="J116" s="52"/>
      <c r="K116" s="53"/>
      <c r="L116" s="131"/>
    </row>
    <row r="117" spans="1:12" s="4" customFormat="1" ht="22.5">
      <c r="A117" s="61">
        <v>604</v>
      </c>
      <c r="B117" s="7" t="s">
        <v>79</v>
      </c>
      <c r="C117" s="105" t="str">
        <f>C115</f>
        <v>3090251180</v>
      </c>
      <c r="D117" s="13" t="s">
        <v>29</v>
      </c>
      <c r="E117" s="25" t="s">
        <v>246</v>
      </c>
      <c r="F117" s="82">
        <f>11.48+19+0.0485</f>
        <v>30.5285</v>
      </c>
      <c r="G117" s="153">
        <v>13.38</v>
      </c>
      <c r="H117" s="82">
        <v>21.08</v>
      </c>
      <c r="I117" s="18"/>
      <c r="J117" s="52"/>
      <c r="K117" s="53"/>
      <c r="L117" s="131"/>
    </row>
    <row r="118" spans="1:11" s="4" customFormat="1" ht="15.75" customHeight="1">
      <c r="A118" s="61">
        <v>604</v>
      </c>
      <c r="B118" s="12" t="s">
        <v>10</v>
      </c>
      <c r="C118" s="73"/>
      <c r="D118" s="12"/>
      <c r="E118" s="23" t="s">
        <v>15</v>
      </c>
      <c r="F118" s="81">
        <f aca="true" t="shared" si="11" ref="F118:H119">F119</f>
        <v>397.5</v>
      </c>
      <c r="G118" s="81">
        <f t="shared" si="11"/>
        <v>280</v>
      </c>
      <c r="H118" s="81">
        <f t="shared" si="11"/>
        <v>280</v>
      </c>
      <c r="I118" s="18"/>
      <c r="J118" s="52"/>
      <c r="K118" s="53"/>
    </row>
    <row r="119" spans="1:11" s="4" customFormat="1" ht="12.75">
      <c r="A119" s="61">
        <v>604</v>
      </c>
      <c r="B119" s="12" t="s">
        <v>35</v>
      </c>
      <c r="C119" s="73"/>
      <c r="D119" s="12"/>
      <c r="E119" s="23" t="s">
        <v>36</v>
      </c>
      <c r="F119" s="81">
        <f t="shared" si="11"/>
        <v>397.5</v>
      </c>
      <c r="G119" s="152">
        <f t="shared" si="11"/>
        <v>280</v>
      </c>
      <c r="H119" s="81">
        <f t="shared" si="11"/>
        <v>280</v>
      </c>
      <c r="I119" s="17"/>
      <c r="J119" s="52"/>
      <c r="K119" s="53"/>
    </row>
    <row r="120" spans="1:11" ht="33.75">
      <c r="A120" s="61">
        <v>604</v>
      </c>
      <c r="B120" s="12" t="s">
        <v>35</v>
      </c>
      <c r="C120" s="73" t="s">
        <v>141</v>
      </c>
      <c r="D120" s="12"/>
      <c r="E120" s="23" t="s">
        <v>341</v>
      </c>
      <c r="F120" s="81">
        <f>F132</f>
        <v>397.5</v>
      </c>
      <c r="G120" s="81">
        <f>G132</f>
        <v>280</v>
      </c>
      <c r="H120" s="81">
        <f>H132</f>
        <v>280</v>
      </c>
      <c r="I120" s="18"/>
      <c r="J120" s="52"/>
      <c r="K120" s="53"/>
    </row>
    <row r="121" spans="1:11" ht="22.5" hidden="1">
      <c r="A121" s="61">
        <v>604</v>
      </c>
      <c r="B121" s="7" t="s">
        <v>11</v>
      </c>
      <c r="C121" s="74" t="s">
        <v>142</v>
      </c>
      <c r="D121" s="7"/>
      <c r="E121" s="35" t="s">
        <v>73</v>
      </c>
      <c r="F121" s="82">
        <f>F122+F126</f>
        <v>0</v>
      </c>
      <c r="G121" s="153">
        <f>G122+G126</f>
        <v>0</v>
      </c>
      <c r="H121" s="82">
        <f>H122+H126</f>
        <v>0</v>
      </c>
      <c r="I121" s="18"/>
      <c r="J121" s="52"/>
      <c r="K121" s="53"/>
    </row>
    <row r="122" spans="1:11" ht="45" hidden="1">
      <c r="A122" s="61">
        <v>604</v>
      </c>
      <c r="B122" s="7" t="s">
        <v>11</v>
      </c>
      <c r="C122" s="74" t="s">
        <v>143</v>
      </c>
      <c r="D122" s="7"/>
      <c r="E122" s="35" t="s">
        <v>49</v>
      </c>
      <c r="F122" s="82">
        <f>F123</f>
        <v>0</v>
      </c>
      <c r="G122" s="153">
        <f aca="true" t="shared" si="12" ref="G122:H124">G123</f>
        <v>0</v>
      </c>
      <c r="H122" s="82">
        <f t="shared" si="12"/>
        <v>0</v>
      </c>
      <c r="I122" s="18"/>
      <c r="J122" s="52"/>
      <c r="K122" s="53"/>
    </row>
    <row r="123" spans="1:11" ht="12.75" hidden="1">
      <c r="A123" s="61">
        <v>604</v>
      </c>
      <c r="B123" s="7" t="s">
        <v>11</v>
      </c>
      <c r="C123" s="74" t="s">
        <v>144</v>
      </c>
      <c r="D123" s="7"/>
      <c r="E123" s="25" t="s">
        <v>59</v>
      </c>
      <c r="F123" s="82">
        <f>F124</f>
        <v>0</v>
      </c>
      <c r="G123" s="153">
        <f t="shared" si="12"/>
        <v>0</v>
      </c>
      <c r="H123" s="82">
        <f t="shared" si="12"/>
        <v>0</v>
      </c>
      <c r="I123" s="18"/>
      <c r="J123" s="52"/>
      <c r="K123" s="53"/>
    </row>
    <row r="124" spans="1:11" ht="33.75" hidden="1">
      <c r="A124" s="61">
        <v>604</v>
      </c>
      <c r="B124" s="7" t="s">
        <v>11</v>
      </c>
      <c r="C124" s="74" t="s">
        <v>145</v>
      </c>
      <c r="D124" s="7"/>
      <c r="E124" s="35" t="s">
        <v>50</v>
      </c>
      <c r="F124" s="82">
        <f>F125</f>
        <v>0</v>
      </c>
      <c r="G124" s="153">
        <f t="shared" si="12"/>
        <v>0</v>
      </c>
      <c r="H124" s="82">
        <f t="shared" si="12"/>
        <v>0</v>
      </c>
      <c r="I124" s="18"/>
      <c r="J124" s="52"/>
      <c r="K124" s="53"/>
    </row>
    <row r="125" spans="1:11" ht="22.5" hidden="1">
      <c r="A125" s="61">
        <v>604</v>
      </c>
      <c r="B125" s="7" t="s">
        <v>11</v>
      </c>
      <c r="C125" s="7">
        <v>3210140010</v>
      </c>
      <c r="D125" s="7" t="s">
        <v>29</v>
      </c>
      <c r="E125" s="25" t="s">
        <v>30</v>
      </c>
      <c r="F125" s="82"/>
      <c r="G125" s="154"/>
      <c r="H125" s="87"/>
      <c r="I125" s="16"/>
      <c r="J125" s="52"/>
      <c r="K125" s="53"/>
    </row>
    <row r="126" spans="1:11" ht="33.75" hidden="1">
      <c r="A126" s="61">
        <v>604</v>
      </c>
      <c r="B126" s="7" t="s">
        <v>11</v>
      </c>
      <c r="C126" s="74" t="s">
        <v>146</v>
      </c>
      <c r="D126" s="7"/>
      <c r="E126" s="35" t="s">
        <v>51</v>
      </c>
      <c r="F126" s="82">
        <f>F127</f>
        <v>0</v>
      </c>
      <c r="G126" s="154"/>
      <c r="H126" s="87"/>
      <c r="I126" s="16"/>
      <c r="J126" s="52"/>
      <c r="K126" s="53"/>
    </row>
    <row r="127" spans="1:11" ht="12.75" hidden="1">
      <c r="A127" s="61">
        <v>604</v>
      </c>
      <c r="B127" s="7" t="s">
        <v>11</v>
      </c>
      <c r="C127" s="74" t="s">
        <v>147</v>
      </c>
      <c r="D127" s="7"/>
      <c r="E127" s="25" t="s">
        <v>59</v>
      </c>
      <c r="F127" s="82">
        <f>F128</f>
        <v>0</v>
      </c>
      <c r="G127" s="154"/>
      <c r="H127" s="87"/>
      <c r="I127" s="16"/>
      <c r="J127" s="52"/>
      <c r="K127" s="53"/>
    </row>
    <row r="128" spans="1:11" ht="33.75" hidden="1">
      <c r="A128" s="61">
        <v>604</v>
      </c>
      <c r="B128" s="7" t="s">
        <v>11</v>
      </c>
      <c r="C128" s="74" t="s">
        <v>148</v>
      </c>
      <c r="D128" s="7"/>
      <c r="E128" s="35" t="s">
        <v>52</v>
      </c>
      <c r="F128" s="82">
        <f>F129</f>
        <v>0</v>
      </c>
      <c r="G128" s="154"/>
      <c r="H128" s="87"/>
      <c r="I128" s="16"/>
      <c r="J128" s="52"/>
      <c r="K128" s="53"/>
    </row>
    <row r="129" spans="1:11" ht="12.75" hidden="1">
      <c r="A129" s="61">
        <v>604</v>
      </c>
      <c r="B129" s="7" t="s">
        <v>11</v>
      </c>
      <c r="C129" s="74" t="s">
        <v>149</v>
      </c>
      <c r="D129" s="7"/>
      <c r="E129" s="25" t="s">
        <v>34</v>
      </c>
      <c r="F129" s="82">
        <f>F130</f>
        <v>0</v>
      </c>
      <c r="G129" s="154"/>
      <c r="H129" s="87"/>
      <c r="I129" s="16"/>
      <c r="J129" s="52"/>
      <c r="K129" s="53"/>
    </row>
    <row r="130" spans="1:11" ht="22.5" hidden="1">
      <c r="A130" s="61">
        <v>604</v>
      </c>
      <c r="B130" s="7" t="s">
        <v>11</v>
      </c>
      <c r="C130" s="74" t="s">
        <v>149</v>
      </c>
      <c r="D130" s="7" t="s">
        <v>29</v>
      </c>
      <c r="E130" s="25" t="s">
        <v>30</v>
      </c>
      <c r="F130" s="82"/>
      <c r="G130" s="154"/>
      <c r="H130" s="87"/>
      <c r="I130" s="16"/>
      <c r="J130" s="52"/>
      <c r="K130" s="53"/>
    </row>
    <row r="131" spans="1:11" ht="33.75" hidden="1">
      <c r="A131" s="61">
        <v>604</v>
      </c>
      <c r="B131" s="12" t="s">
        <v>35</v>
      </c>
      <c r="C131" s="73" t="s">
        <v>141</v>
      </c>
      <c r="D131" s="12"/>
      <c r="E131" s="23" t="s">
        <v>284</v>
      </c>
      <c r="F131" s="84">
        <f aca="true" t="shared" si="13" ref="F131:H133">F132</f>
        <v>397.5</v>
      </c>
      <c r="G131" s="158">
        <f t="shared" si="13"/>
        <v>280</v>
      </c>
      <c r="H131" s="84">
        <f t="shared" si="13"/>
        <v>280</v>
      </c>
      <c r="I131" s="16"/>
      <c r="J131" s="52"/>
      <c r="K131" s="53"/>
    </row>
    <row r="132" spans="1:11" ht="12.75">
      <c r="A132" s="61">
        <v>604</v>
      </c>
      <c r="B132" s="12" t="s">
        <v>35</v>
      </c>
      <c r="C132" s="73" t="s">
        <v>150</v>
      </c>
      <c r="D132" s="12"/>
      <c r="E132" s="104" t="s">
        <v>74</v>
      </c>
      <c r="F132" s="84">
        <f>F133</f>
        <v>397.5</v>
      </c>
      <c r="G132" s="158">
        <f t="shared" si="13"/>
        <v>280</v>
      </c>
      <c r="H132" s="84">
        <f t="shared" si="13"/>
        <v>280</v>
      </c>
      <c r="I132" s="16"/>
      <c r="J132" s="52"/>
      <c r="K132" s="53"/>
    </row>
    <row r="133" spans="1:11" ht="12.75">
      <c r="A133" s="61">
        <v>604</v>
      </c>
      <c r="B133" s="7" t="s">
        <v>35</v>
      </c>
      <c r="C133" s="74" t="s">
        <v>151</v>
      </c>
      <c r="D133" s="7"/>
      <c r="E133" s="35" t="s">
        <v>200</v>
      </c>
      <c r="F133" s="83">
        <f>F134</f>
        <v>397.5</v>
      </c>
      <c r="G133" s="159">
        <f t="shared" si="13"/>
        <v>280</v>
      </c>
      <c r="H133" s="83">
        <f t="shared" si="13"/>
        <v>280</v>
      </c>
      <c r="I133" s="16"/>
      <c r="J133" s="52"/>
      <c r="K133" s="53"/>
    </row>
    <row r="134" spans="1:11" ht="12.75">
      <c r="A134" s="61">
        <v>604</v>
      </c>
      <c r="B134" s="7" t="s">
        <v>35</v>
      </c>
      <c r="C134" s="74" t="s">
        <v>152</v>
      </c>
      <c r="D134" s="7"/>
      <c r="E134" s="25" t="s">
        <v>59</v>
      </c>
      <c r="F134" s="83">
        <f>F135+F137</f>
        <v>397.5</v>
      </c>
      <c r="G134" s="159">
        <f>G135+G137</f>
        <v>280</v>
      </c>
      <c r="H134" s="83">
        <f>H135+H137</f>
        <v>280</v>
      </c>
      <c r="I134" s="16"/>
      <c r="J134" s="52"/>
      <c r="K134" s="53"/>
    </row>
    <row r="135" spans="1:11" ht="12.75">
      <c r="A135" s="61">
        <v>604</v>
      </c>
      <c r="B135" s="7" t="s">
        <v>35</v>
      </c>
      <c r="C135" s="74" t="s">
        <v>153</v>
      </c>
      <c r="D135" s="7"/>
      <c r="E135" s="35" t="s">
        <v>75</v>
      </c>
      <c r="F135" s="83">
        <f>F136</f>
        <v>52.5</v>
      </c>
      <c r="G135" s="159">
        <f>G136</f>
        <v>50</v>
      </c>
      <c r="H135" s="83">
        <f>H136</f>
        <v>50</v>
      </c>
      <c r="I135" s="16"/>
      <c r="J135" s="52"/>
      <c r="K135" s="53"/>
    </row>
    <row r="136" spans="1:11" ht="22.5">
      <c r="A136" s="61">
        <v>604</v>
      </c>
      <c r="B136" s="7" t="s">
        <v>35</v>
      </c>
      <c r="C136" s="74" t="str">
        <f>C135</f>
        <v>3220140010</v>
      </c>
      <c r="D136" s="7" t="s">
        <v>29</v>
      </c>
      <c r="E136" s="25" t="s">
        <v>246</v>
      </c>
      <c r="F136" s="83">
        <f>50+2.5+8.5-8.5</f>
        <v>52.5</v>
      </c>
      <c r="G136" s="159">
        <v>50</v>
      </c>
      <c r="H136" s="83">
        <v>50</v>
      </c>
      <c r="I136" s="16"/>
      <c r="J136" s="52"/>
      <c r="K136" s="127">
        <v>-8.5</v>
      </c>
    </row>
    <row r="137" spans="1:11" ht="23.25" customHeight="1">
      <c r="A137" s="61">
        <v>604</v>
      </c>
      <c r="B137" s="7" t="s">
        <v>35</v>
      </c>
      <c r="C137" s="74" t="s">
        <v>154</v>
      </c>
      <c r="D137" s="7"/>
      <c r="E137" s="35" t="s">
        <v>190</v>
      </c>
      <c r="F137" s="83">
        <f>F138</f>
        <v>345</v>
      </c>
      <c r="G137" s="159">
        <f>G138</f>
        <v>230</v>
      </c>
      <c r="H137" s="83">
        <f>H138</f>
        <v>230</v>
      </c>
      <c r="I137" s="16"/>
      <c r="J137" s="52"/>
      <c r="K137" s="53"/>
    </row>
    <row r="138" spans="1:11" ht="22.5">
      <c r="A138" s="61">
        <v>604</v>
      </c>
      <c r="B138" s="7" t="s">
        <v>35</v>
      </c>
      <c r="C138" s="74" t="str">
        <f>C137</f>
        <v>3220140020</v>
      </c>
      <c r="D138" s="7" t="s">
        <v>29</v>
      </c>
      <c r="E138" s="25" t="s">
        <v>246</v>
      </c>
      <c r="F138" s="83">
        <f>240+200-85-10</f>
        <v>345</v>
      </c>
      <c r="G138" s="159">
        <v>230</v>
      </c>
      <c r="H138" s="83">
        <v>230</v>
      </c>
      <c r="I138" s="16"/>
      <c r="J138" s="52"/>
      <c r="K138" s="127">
        <v>-10</v>
      </c>
    </row>
    <row r="139" spans="1:11" s="4" customFormat="1" ht="13.5" customHeight="1">
      <c r="A139" s="61">
        <v>604</v>
      </c>
      <c r="B139" s="12" t="s">
        <v>12</v>
      </c>
      <c r="C139" s="73"/>
      <c r="D139" s="12"/>
      <c r="E139" s="23" t="s">
        <v>16</v>
      </c>
      <c r="F139" s="81">
        <f>F147+F140</f>
        <v>2169.4700000000003</v>
      </c>
      <c r="G139" s="152">
        <f>G147+G140</f>
        <v>2344.2</v>
      </c>
      <c r="H139" s="81">
        <f>H147+H140</f>
        <v>2520.5</v>
      </c>
      <c r="I139" s="8"/>
      <c r="J139" s="52"/>
      <c r="K139" s="53"/>
    </row>
    <row r="140" spans="1:11" s="4" customFormat="1" ht="13.5" customHeight="1">
      <c r="A140" s="61">
        <v>604</v>
      </c>
      <c r="B140" s="12" t="s">
        <v>279</v>
      </c>
      <c r="C140" s="73"/>
      <c r="D140" s="12"/>
      <c r="E140" s="23" t="s">
        <v>280</v>
      </c>
      <c r="F140" s="81">
        <f aca="true" t="shared" si="14" ref="F140:H144">F141</f>
        <v>11.67</v>
      </c>
      <c r="G140" s="152">
        <f t="shared" si="14"/>
        <v>20</v>
      </c>
      <c r="H140" s="81">
        <f t="shared" si="14"/>
        <v>15</v>
      </c>
      <c r="I140" s="8"/>
      <c r="J140" s="52"/>
      <c r="K140" s="53"/>
    </row>
    <row r="141" spans="1:11" s="4" customFormat="1" ht="35.25" customHeight="1">
      <c r="A141" s="61">
        <v>604</v>
      </c>
      <c r="B141" s="12" t="s">
        <v>279</v>
      </c>
      <c r="C141" s="73" t="s">
        <v>155</v>
      </c>
      <c r="D141" s="12"/>
      <c r="E141" s="23" t="s">
        <v>337</v>
      </c>
      <c r="F141" s="81">
        <f t="shared" si="14"/>
        <v>11.67</v>
      </c>
      <c r="G141" s="152">
        <f t="shared" si="14"/>
        <v>20</v>
      </c>
      <c r="H141" s="81">
        <f t="shared" si="14"/>
        <v>15</v>
      </c>
      <c r="I141" s="8"/>
      <c r="J141" s="52"/>
      <c r="K141" s="53"/>
    </row>
    <row r="142" spans="1:11" s="4" customFormat="1" ht="23.25" customHeight="1">
      <c r="A142" s="61">
        <v>604</v>
      </c>
      <c r="B142" s="12" t="s">
        <v>279</v>
      </c>
      <c r="C142" s="73" t="s">
        <v>172</v>
      </c>
      <c r="D142" s="12"/>
      <c r="E142" s="23" t="s">
        <v>84</v>
      </c>
      <c r="F142" s="81">
        <f t="shared" si="14"/>
        <v>11.67</v>
      </c>
      <c r="G142" s="152">
        <f t="shared" si="14"/>
        <v>20</v>
      </c>
      <c r="H142" s="81">
        <f t="shared" si="14"/>
        <v>15</v>
      </c>
      <c r="I142" s="8"/>
      <c r="J142" s="52"/>
      <c r="K142" s="53"/>
    </row>
    <row r="143" spans="1:11" s="4" customFormat="1" ht="13.5" customHeight="1">
      <c r="A143" s="61">
        <v>604</v>
      </c>
      <c r="B143" s="7" t="s">
        <v>279</v>
      </c>
      <c r="C143" s="74" t="s">
        <v>173</v>
      </c>
      <c r="D143" s="7"/>
      <c r="E143" s="25" t="s">
        <v>86</v>
      </c>
      <c r="F143" s="82">
        <f t="shared" si="14"/>
        <v>11.67</v>
      </c>
      <c r="G143" s="153">
        <f t="shared" si="14"/>
        <v>20</v>
      </c>
      <c r="H143" s="82">
        <f t="shared" si="14"/>
        <v>15</v>
      </c>
      <c r="I143" s="8"/>
      <c r="J143" s="52"/>
      <c r="K143" s="53"/>
    </row>
    <row r="144" spans="1:11" s="4" customFormat="1" ht="13.5" customHeight="1">
      <c r="A144" s="61">
        <v>604</v>
      </c>
      <c r="B144" s="7" t="s">
        <v>279</v>
      </c>
      <c r="C144" s="74" t="s">
        <v>174</v>
      </c>
      <c r="D144" s="7"/>
      <c r="E144" s="25" t="s">
        <v>59</v>
      </c>
      <c r="F144" s="82">
        <f t="shared" si="14"/>
        <v>11.67</v>
      </c>
      <c r="G144" s="153">
        <f t="shared" si="14"/>
        <v>20</v>
      </c>
      <c r="H144" s="82">
        <f t="shared" si="14"/>
        <v>15</v>
      </c>
      <c r="I144" s="8"/>
      <c r="J144" s="52"/>
      <c r="K144" s="53"/>
    </row>
    <row r="145" spans="1:11" s="4" customFormat="1" ht="14.25" customHeight="1">
      <c r="A145" s="61">
        <v>604</v>
      </c>
      <c r="B145" s="7" t="s">
        <v>279</v>
      </c>
      <c r="C145" s="74" t="s">
        <v>175</v>
      </c>
      <c r="D145" s="7"/>
      <c r="E145" s="35" t="s">
        <v>330</v>
      </c>
      <c r="F145" s="82">
        <f>F146</f>
        <v>11.67</v>
      </c>
      <c r="G145" s="153">
        <f>G146</f>
        <v>20</v>
      </c>
      <c r="H145" s="82">
        <f>H146</f>
        <v>15</v>
      </c>
      <c r="I145" s="8"/>
      <c r="J145" s="52"/>
      <c r="K145" s="53"/>
    </row>
    <row r="146" spans="1:11" s="4" customFormat="1" ht="24" customHeight="1">
      <c r="A146" s="61">
        <v>604</v>
      </c>
      <c r="B146" s="7" t="s">
        <v>279</v>
      </c>
      <c r="C146" s="74" t="str">
        <f>C145</f>
        <v>3330140010</v>
      </c>
      <c r="D146" s="7" t="s">
        <v>29</v>
      </c>
      <c r="E146" s="25" t="s">
        <v>246</v>
      </c>
      <c r="F146" s="82">
        <f>20-8.33</f>
        <v>11.67</v>
      </c>
      <c r="G146" s="153">
        <v>20</v>
      </c>
      <c r="H146" s="82">
        <v>15</v>
      </c>
      <c r="I146" s="100"/>
      <c r="J146" s="52"/>
      <c r="K146" s="53"/>
    </row>
    <row r="147" spans="1:11" ht="12.75">
      <c r="A147" s="61">
        <v>604</v>
      </c>
      <c r="B147" s="12" t="s">
        <v>25</v>
      </c>
      <c r="C147" s="73"/>
      <c r="D147" s="12"/>
      <c r="E147" s="23" t="s">
        <v>26</v>
      </c>
      <c r="F147" s="84">
        <f aca="true" t="shared" si="15" ref="F147:H151">F148</f>
        <v>2157.8</v>
      </c>
      <c r="G147" s="158">
        <f t="shared" si="15"/>
        <v>2324.2</v>
      </c>
      <c r="H147" s="84">
        <f t="shared" si="15"/>
        <v>2505.5</v>
      </c>
      <c r="I147" s="16"/>
      <c r="J147" s="52"/>
      <c r="K147" s="53"/>
    </row>
    <row r="148" spans="1:11" ht="12.75">
      <c r="A148" s="61">
        <v>604</v>
      </c>
      <c r="B148" s="7" t="s">
        <v>25</v>
      </c>
      <c r="C148" s="74" t="s">
        <v>58</v>
      </c>
      <c r="D148" s="7"/>
      <c r="E148" s="25" t="s">
        <v>33</v>
      </c>
      <c r="F148" s="83">
        <f t="shared" si="15"/>
        <v>2157.8</v>
      </c>
      <c r="G148" s="159">
        <f t="shared" si="15"/>
        <v>2324.2</v>
      </c>
      <c r="H148" s="83">
        <f t="shared" si="15"/>
        <v>2505.5</v>
      </c>
      <c r="I148" s="16"/>
      <c r="J148" s="52"/>
      <c r="K148" s="53"/>
    </row>
    <row r="149" spans="1:11" ht="22.5" customHeight="1">
      <c r="A149" s="61">
        <v>604</v>
      </c>
      <c r="B149" s="7" t="s">
        <v>25</v>
      </c>
      <c r="C149" s="74" t="s">
        <v>198</v>
      </c>
      <c r="D149" s="7"/>
      <c r="E149" s="35" t="s">
        <v>76</v>
      </c>
      <c r="F149" s="83">
        <f t="shared" si="15"/>
        <v>2157.8</v>
      </c>
      <c r="G149" s="159">
        <f t="shared" si="15"/>
        <v>2324.2</v>
      </c>
      <c r="H149" s="83">
        <f t="shared" si="15"/>
        <v>2505.5</v>
      </c>
      <c r="I149" s="16"/>
      <c r="J149" s="52"/>
      <c r="K149" s="53"/>
    </row>
    <row r="150" spans="1:11" ht="15.75" customHeight="1">
      <c r="A150" s="61">
        <v>604</v>
      </c>
      <c r="B150" s="7" t="s">
        <v>25</v>
      </c>
      <c r="C150" s="74" t="s">
        <v>198</v>
      </c>
      <c r="D150" s="7"/>
      <c r="E150" s="35" t="s">
        <v>60</v>
      </c>
      <c r="F150" s="83">
        <f t="shared" si="15"/>
        <v>2157.8</v>
      </c>
      <c r="G150" s="159">
        <f t="shared" si="15"/>
        <v>2324.2</v>
      </c>
      <c r="H150" s="83">
        <f t="shared" si="15"/>
        <v>2505.5</v>
      </c>
      <c r="I150" s="16"/>
      <c r="J150" s="52"/>
      <c r="K150" s="53"/>
    </row>
    <row r="151" spans="1:11" ht="14.25" customHeight="1">
      <c r="A151" s="61">
        <v>604</v>
      </c>
      <c r="B151" s="7" t="s">
        <v>25</v>
      </c>
      <c r="C151" s="74" t="s">
        <v>199</v>
      </c>
      <c r="D151" s="7"/>
      <c r="E151" s="25" t="s">
        <v>59</v>
      </c>
      <c r="F151" s="83">
        <f>F152</f>
        <v>2157.8</v>
      </c>
      <c r="G151" s="83">
        <f t="shared" si="15"/>
        <v>2324.2</v>
      </c>
      <c r="H151" s="83">
        <f t="shared" si="15"/>
        <v>2505.5</v>
      </c>
      <c r="I151" s="16"/>
      <c r="J151" s="52"/>
      <c r="K151" s="53"/>
    </row>
    <row r="152" spans="1:11" ht="46.5" customHeight="1">
      <c r="A152" s="61">
        <v>604</v>
      </c>
      <c r="B152" s="7" t="s">
        <v>25</v>
      </c>
      <c r="C152" s="7">
        <v>9960040030</v>
      </c>
      <c r="D152" s="7"/>
      <c r="E152" s="35" t="s">
        <v>321</v>
      </c>
      <c r="F152" s="83">
        <f>F153</f>
        <v>2157.8</v>
      </c>
      <c r="G152" s="83">
        <f>G153</f>
        <v>2324.2</v>
      </c>
      <c r="H152" s="83">
        <f>H153</f>
        <v>2505.5</v>
      </c>
      <c r="I152" s="299">
        <f>I153</f>
        <v>0</v>
      </c>
      <c r="J152" s="83">
        <f>J153</f>
        <v>0</v>
      </c>
      <c r="K152" s="53"/>
    </row>
    <row r="153" spans="1:11" ht="20.25" customHeight="1">
      <c r="A153" s="61">
        <v>604</v>
      </c>
      <c r="B153" s="7" t="s">
        <v>25</v>
      </c>
      <c r="C153" s="7">
        <f>C152</f>
        <v>9960040030</v>
      </c>
      <c r="D153" s="7" t="s">
        <v>2</v>
      </c>
      <c r="E153" s="25" t="s">
        <v>3</v>
      </c>
      <c r="F153" s="83">
        <v>2157.8</v>
      </c>
      <c r="G153" s="159">
        <v>2324.2</v>
      </c>
      <c r="H153" s="88">
        <v>2505.5</v>
      </c>
      <c r="I153" s="16"/>
      <c r="J153" s="52"/>
      <c r="K153" s="53"/>
    </row>
    <row r="154" spans="1:10" ht="12.75">
      <c r="A154" s="61">
        <v>604</v>
      </c>
      <c r="B154" s="12" t="s">
        <v>37</v>
      </c>
      <c r="C154" s="73"/>
      <c r="D154" s="12"/>
      <c r="E154" s="23" t="s">
        <v>39</v>
      </c>
      <c r="F154" s="84">
        <f>F155+F179+F215</f>
        <v>3631.37399</v>
      </c>
      <c r="G154" s="158">
        <f>G155+G179+G215</f>
        <v>1508.67</v>
      </c>
      <c r="H154" s="84">
        <f>H155+H179+H215</f>
        <v>623.8299999999999</v>
      </c>
      <c r="I154" s="16"/>
      <c r="J154" s="52"/>
    </row>
    <row r="155" spans="1:10" ht="12.75" hidden="1">
      <c r="A155" s="61">
        <v>604</v>
      </c>
      <c r="B155" s="12" t="s">
        <v>38</v>
      </c>
      <c r="C155" s="73"/>
      <c r="D155" s="12"/>
      <c r="E155" s="23" t="s">
        <v>40</v>
      </c>
      <c r="F155" s="84">
        <f>F156+F167+F173</f>
        <v>0</v>
      </c>
      <c r="G155" s="158">
        <f>G156+G167+G173</f>
        <v>0</v>
      </c>
      <c r="H155" s="84">
        <f>H156+H167+H173</f>
        <v>0</v>
      </c>
      <c r="I155" s="16"/>
      <c r="J155" s="52"/>
    </row>
    <row r="156" spans="1:10" ht="33.75" hidden="1">
      <c r="A156" s="61">
        <v>604</v>
      </c>
      <c r="B156" s="12" t="s">
        <v>38</v>
      </c>
      <c r="C156" s="73" t="s">
        <v>155</v>
      </c>
      <c r="D156" s="12"/>
      <c r="E156" s="23" t="s">
        <v>245</v>
      </c>
      <c r="F156" s="84">
        <f>F157</f>
        <v>0</v>
      </c>
      <c r="G156" s="158">
        <f aca="true" t="shared" si="16" ref="G156:H158">G157</f>
        <v>0</v>
      </c>
      <c r="H156" s="84">
        <f t="shared" si="16"/>
        <v>0</v>
      </c>
      <c r="I156" s="16"/>
      <c r="J156" s="52"/>
    </row>
    <row r="157" spans="1:10" ht="12.75" customHeight="1" hidden="1">
      <c r="A157" s="61">
        <v>604</v>
      </c>
      <c r="B157" s="7" t="s">
        <v>38</v>
      </c>
      <c r="C157" s="74" t="s">
        <v>156</v>
      </c>
      <c r="D157" s="7"/>
      <c r="E157" s="35" t="s">
        <v>104</v>
      </c>
      <c r="F157" s="83">
        <f>F158</f>
        <v>0</v>
      </c>
      <c r="G157" s="159">
        <f t="shared" si="16"/>
        <v>0</v>
      </c>
      <c r="H157" s="83">
        <f t="shared" si="16"/>
        <v>0</v>
      </c>
      <c r="I157" s="16"/>
      <c r="J157" s="52"/>
    </row>
    <row r="158" spans="1:10" ht="33.75" hidden="1">
      <c r="A158" s="61">
        <v>604</v>
      </c>
      <c r="B158" s="7" t="s">
        <v>38</v>
      </c>
      <c r="C158" s="74" t="s">
        <v>157</v>
      </c>
      <c r="D158" s="7"/>
      <c r="E158" s="35" t="s">
        <v>105</v>
      </c>
      <c r="F158" s="83">
        <f>F159</f>
        <v>0</v>
      </c>
      <c r="G158" s="159">
        <f t="shared" si="16"/>
        <v>0</v>
      </c>
      <c r="H158" s="83">
        <f t="shared" si="16"/>
        <v>0</v>
      </c>
      <c r="I158" s="16"/>
      <c r="J158" s="52"/>
    </row>
    <row r="159" spans="1:10" ht="12.75" hidden="1">
      <c r="A159" s="61">
        <v>604</v>
      </c>
      <c r="B159" s="7" t="s">
        <v>38</v>
      </c>
      <c r="C159" s="74" t="s">
        <v>158</v>
      </c>
      <c r="D159" s="7"/>
      <c r="E159" s="25" t="s">
        <v>59</v>
      </c>
      <c r="F159" s="83">
        <f>F160+F163</f>
        <v>0</v>
      </c>
      <c r="G159" s="159">
        <f>G160+G163</f>
        <v>0</v>
      </c>
      <c r="H159" s="83">
        <f>H160+H163</f>
        <v>0</v>
      </c>
      <c r="I159" s="16"/>
      <c r="J159" s="52"/>
    </row>
    <row r="160" spans="1:10" ht="37.5" customHeight="1" hidden="1">
      <c r="A160" s="61">
        <v>604</v>
      </c>
      <c r="B160" s="7" t="s">
        <v>38</v>
      </c>
      <c r="C160" s="74" t="s">
        <v>159</v>
      </c>
      <c r="D160" s="7"/>
      <c r="E160" s="35" t="s">
        <v>106</v>
      </c>
      <c r="F160" s="83">
        <f aca="true" t="shared" si="17" ref="F160:H161">F161</f>
        <v>0</v>
      </c>
      <c r="G160" s="159">
        <f t="shared" si="17"/>
        <v>0</v>
      </c>
      <c r="H160" s="83">
        <f t="shared" si="17"/>
        <v>0</v>
      </c>
      <c r="I160" s="16"/>
      <c r="J160" s="52"/>
    </row>
    <row r="161" spans="1:10" ht="12.75" hidden="1">
      <c r="A161" s="61">
        <v>604</v>
      </c>
      <c r="B161" s="7" t="s">
        <v>38</v>
      </c>
      <c r="C161" s="74" t="s">
        <v>160</v>
      </c>
      <c r="D161" s="7"/>
      <c r="E161" s="25" t="s">
        <v>34</v>
      </c>
      <c r="F161" s="83">
        <f t="shared" si="17"/>
        <v>0</v>
      </c>
      <c r="G161" s="159">
        <f t="shared" si="17"/>
        <v>0</v>
      </c>
      <c r="H161" s="83">
        <f t="shared" si="17"/>
        <v>0</v>
      </c>
      <c r="I161" s="16"/>
      <c r="J161" s="52"/>
    </row>
    <row r="162" spans="1:10" ht="24" customHeight="1" hidden="1">
      <c r="A162" s="61">
        <v>604</v>
      </c>
      <c r="B162" s="7" t="s">
        <v>38</v>
      </c>
      <c r="C162" s="74" t="s">
        <v>160</v>
      </c>
      <c r="D162" s="7" t="s">
        <v>29</v>
      </c>
      <c r="E162" s="25" t="s">
        <v>30</v>
      </c>
      <c r="F162" s="83"/>
      <c r="G162" s="68"/>
      <c r="H162" s="88"/>
      <c r="I162" s="16"/>
      <c r="J162" s="52"/>
    </row>
    <row r="163" spans="1:10" ht="33.75" hidden="1">
      <c r="A163" s="61">
        <v>604</v>
      </c>
      <c r="B163" s="7" t="s">
        <v>38</v>
      </c>
      <c r="C163" s="74" t="s">
        <v>161</v>
      </c>
      <c r="D163" s="7"/>
      <c r="E163" s="146" t="s">
        <v>56</v>
      </c>
      <c r="F163" s="83">
        <f>F164</f>
        <v>0</v>
      </c>
      <c r="G163" s="159">
        <f>G164</f>
        <v>0</v>
      </c>
      <c r="H163" s="83">
        <f>H164</f>
        <v>0</v>
      </c>
      <c r="I163" s="16"/>
      <c r="J163" s="52"/>
    </row>
    <row r="164" spans="1:10" ht="12.75" hidden="1">
      <c r="A164" s="61">
        <v>604</v>
      </c>
      <c r="B164" s="7" t="s">
        <v>38</v>
      </c>
      <c r="C164" s="74" t="s">
        <v>162</v>
      </c>
      <c r="D164" s="7"/>
      <c r="E164" s="25" t="s">
        <v>61</v>
      </c>
      <c r="F164" s="83">
        <f>SUM(F165:F166)</f>
        <v>0</v>
      </c>
      <c r="G164" s="159">
        <f>SUM(G165:G166)</f>
        <v>0</v>
      </c>
      <c r="H164" s="83">
        <f>SUM(H165:H166)</f>
        <v>0</v>
      </c>
      <c r="I164" s="16"/>
      <c r="J164" s="52"/>
    </row>
    <row r="165" spans="1:10" ht="22.5" hidden="1">
      <c r="A165" s="61">
        <v>604</v>
      </c>
      <c r="B165" s="7" t="s">
        <v>38</v>
      </c>
      <c r="C165" s="74" t="s">
        <v>162</v>
      </c>
      <c r="D165" s="7" t="s">
        <v>29</v>
      </c>
      <c r="E165" s="25" t="s">
        <v>30</v>
      </c>
      <c r="F165" s="83"/>
      <c r="G165" s="68"/>
      <c r="H165" s="88"/>
      <c r="I165" s="16"/>
      <c r="J165" s="52"/>
    </row>
    <row r="166" spans="1:10" ht="12.75" hidden="1">
      <c r="A166" s="61">
        <v>604</v>
      </c>
      <c r="B166" s="7" t="s">
        <v>38</v>
      </c>
      <c r="C166" s="74" t="s">
        <v>162</v>
      </c>
      <c r="D166" s="7" t="s">
        <v>31</v>
      </c>
      <c r="E166" s="25" t="s">
        <v>32</v>
      </c>
      <c r="F166" s="83"/>
      <c r="G166" s="68"/>
      <c r="H166" s="88"/>
      <c r="I166" s="16"/>
      <c r="J166" s="52"/>
    </row>
    <row r="167" spans="1:10" ht="56.25" hidden="1">
      <c r="A167" s="61">
        <v>604</v>
      </c>
      <c r="B167" s="12" t="s">
        <v>38</v>
      </c>
      <c r="C167" s="73" t="s">
        <v>191</v>
      </c>
      <c r="D167" s="7"/>
      <c r="E167" s="23" t="s">
        <v>226</v>
      </c>
      <c r="F167" s="84">
        <f>F168</f>
        <v>0</v>
      </c>
      <c r="G167" s="158">
        <f aca="true" t="shared" si="18" ref="G167:H171">G168</f>
        <v>0</v>
      </c>
      <c r="H167" s="84">
        <f t="shared" si="18"/>
        <v>0</v>
      </c>
      <c r="I167" s="16"/>
      <c r="J167" s="52"/>
    </row>
    <row r="168" spans="1:10" ht="12.75" hidden="1">
      <c r="A168" s="61">
        <v>604</v>
      </c>
      <c r="B168" s="12" t="s">
        <v>38</v>
      </c>
      <c r="C168" s="73" t="s">
        <v>192</v>
      </c>
      <c r="D168" s="12"/>
      <c r="E168" s="35" t="s">
        <v>193</v>
      </c>
      <c r="F168" s="84">
        <f>F169</f>
        <v>0</v>
      </c>
      <c r="G168" s="158">
        <f t="shared" si="18"/>
        <v>0</v>
      </c>
      <c r="H168" s="84">
        <f t="shared" si="18"/>
        <v>0</v>
      </c>
      <c r="I168" s="16"/>
      <c r="J168" s="52"/>
    </row>
    <row r="169" spans="1:10" ht="33.75" hidden="1">
      <c r="A169" s="61">
        <v>604</v>
      </c>
      <c r="B169" s="7" t="s">
        <v>38</v>
      </c>
      <c r="C169" s="74" t="s">
        <v>194</v>
      </c>
      <c r="D169" s="7"/>
      <c r="E169" s="25" t="s">
        <v>195</v>
      </c>
      <c r="F169" s="83">
        <f>F170</f>
        <v>0</v>
      </c>
      <c r="G169" s="159">
        <f t="shared" si="18"/>
        <v>0</v>
      </c>
      <c r="H169" s="83">
        <f t="shared" si="18"/>
        <v>0</v>
      </c>
      <c r="I169" s="16"/>
      <c r="J169" s="52"/>
    </row>
    <row r="170" spans="1:10" ht="48.75" customHeight="1" hidden="1">
      <c r="A170" s="61">
        <v>604</v>
      </c>
      <c r="B170" s="7" t="s">
        <v>38</v>
      </c>
      <c r="C170" s="74" t="s">
        <v>208</v>
      </c>
      <c r="D170" s="7"/>
      <c r="E170" s="35" t="s">
        <v>90</v>
      </c>
      <c r="F170" s="83">
        <f>F171</f>
        <v>0</v>
      </c>
      <c r="G170" s="159">
        <f t="shared" si="18"/>
        <v>0</v>
      </c>
      <c r="H170" s="83">
        <f t="shared" si="18"/>
        <v>0</v>
      </c>
      <c r="I170" s="16"/>
      <c r="J170" s="52"/>
    </row>
    <row r="171" spans="1:10" ht="45" hidden="1">
      <c r="A171" s="61">
        <v>604</v>
      </c>
      <c r="B171" s="7" t="s">
        <v>38</v>
      </c>
      <c r="C171" s="74" t="s">
        <v>209</v>
      </c>
      <c r="D171" s="7"/>
      <c r="E171" s="25" t="s">
        <v>210</v>
      </c>
      <c r="F171" s="83">
        <f>F172</f>
        <v>0</v>
      </c>
      <c r="G171" s="159">
        <f t="shared" si="18"/>
        <v>0</v>
      </c>
      <c r="H171" s="83">
        <f t="shared" si="18"/>
        <v>0</v>
      </c>
      <c r="I171" s="16"/>
      <c r="J171" s="52"/>
    </row>
    <row r="172" spans="1:10" ht="22.5" hidden="1">
      <c r="A172" s="61">
        <v>604</v>
      </c>
      <c r="B172" s="7" t="s">
        <v>38</v>
      </c>
      <c r="C172" s="74" t="s">
        <v>209</v>
      </c>
      <c r="D172" s="7" t="s">
        <v>196</v>
      </c>
      <c r="E172" s="25" t="s">
        <v>197</v>
      </c>
      <c r="F172" s="83"/>
      <c r="G172" s="159"/>
      <c r="H172" s="83"/>
      <c r="I172" s="16"/>
      <c r="J172" s="52"/>
    </row>
    <row r="173" spans="1:10" ht="45" hidden="1">
      <c r="A173" s="61">
        <v>604</v>
      </c>
      <c r="B173" s="12" t="s">
        <v>38</v>
      </c>
      <c r="C173" s="73" t="s">
        <v>237</v>
      </c>
      <c r="D173" s="12"/>
      <c r="E173" s="23" t="s">
        <v>338</v>
      </c>
      <c r="F173" s="84">
        <f aca="true" t="shared" si="19" ref="F173:H176">F174</f>
        <v>0</v>
      </c>
      <c r="G173" s="158">
        <f t="shared" si="19"/>
        <v>0</v>
      </c>
      <c r="H173" s="84">
        <f t="shared" si="19"/>
        <v>0</v>
      </c>
      <c r="I173" s="16"/>
      <c r="J173" s="52"/>
    </row>
    <row r="174" spans="1:10" ht="32.25" hidden="1">
      <c r="A174" s="61">
        <v>604</v>
      </c>
      <c r="B174" s="12" t="s">
        <v>38</v>
      </c>
      <c r="C174" s="73" t="s">
        <v>238</v>
      </c>
      <c r="D174" s="12"/>
      <c r="E174" s="104" t="s">
        <v>239</v>
      </c>
      <c r="F174" s="84">
        <f t="shared" si="19"/>
        <v>0</v>
      </c>
      <c r="G174" s="158">
        <f t="shared" si="19"/>
        <v>0</v>
      </c>
      <c r="H174" s="84">
        <f t="shared" si="19"/>
        <v>0</v>
      </c>
      <c r="I174" s="16"/>
      <c r="J174" s="52"/>
    </row>
    <row r="175" spans="1:10" ht="22.5" hidden="1">
      <c r="A175" s="61">
        <v>604</v>
      </c>
      <c r="B175" s="7" t="s">
        <v>38</v>
      </c>
      <c r="C175" s="74" t="s">
        <v>240</v>
      </c>
      <c r="D175" s="7"/>
      <c r="E175" s="35" t="s">
        <v>241</v>
      </c>
      <c r="F175" s="83">
        <f t="shared" si="19"/>
        <v>0</v>
      </c>
      <c r="G175" s="159">
        <f t="shared" si="19"/>
        <v>0</v>
      </c>
      <c r="H175" s="83">
        <f t="shared" si="19"/>
        <v>0</v>
      </c>
      <c r="I175" s="16"/>
      <c r="J175" s="52"/>
    </row>
    <row r="176" spans="1:10" ht="12.75" hidden="1">
      <c r="A176" s="61">
        <v>604</v>
      </c>
      <c r="B176" s="7" t="s">
        <v>38</v>
      </c>
      <c r="C176" s="74" t="s">
        <v>242</v>
      </c>
      <c r="D176" s="7"/>
      <c r="E176" s="25" t="s">
        <v>59</v>
      </c>
      <c r="F176" s="83">
        <f t="shared" si="19"/>
        <v>0</v>
      </c>
      <c r="G176" s="159">
        <f t="shared" si="19"/>
        <v>0</v>
      </c>
      <c r="H176" s="83">
        <f t="shared" si="19"/>
        <v>0</v>
      </c>
      <c r="I176" s="16"/>
      <c r="J176" s="52"/>
    </row>
    <row r="177" spans="1:10" ht="22.5" hidden="1">
      <c r="A177" s="61">
        <v>604</v>
      </c>
      <c r="B177" s="7" t="s">
        <v>38</v>
      </c>
      <c r="C177" s="74" t="s">
        <v>244</v>
      </c>
      <c r="D177" s="7"/>
      <c r="E177" s="35" t="s">
        <v>243</v>
      </c>
      <c r="F177" s="83">
        <f>F178</f>
        <v>0</v>
      </c>
      <c r="G177" s="159">
        <f>G178</f>
        <v>0</v>
      </c>
      <c r="H177" s="83">
        <f>H178</f>
        <v>0</v>
      </c>
      <c r="I177" s="16"/>
      <c r="J177" s="52"/>
    </row>
    <row r="178" spans="1:11" ht="22.5" hidden="1">
      <c r="A178" s="61">
        <v>604</v>
      </c>
      <c r="B178" s="7" t="s">
        <v>38</v>
      </c>
      <c r="C178" s="74" t="str">
        <f>C177</f>
        <v>3510140010</v>
      </c>
      <c r="D178" s="7" t="s">
        <v>29</v>
      </c>
      <c r="E178" s="25" t="s">
        <v>246</v>
      </c>
      <c r="F178" s="83"/>
      <c r="G178" s="159"/>
      <c r="H178" s="83"/>
      <c r="I178" s="16"/>
      <c r="J178" s="52"/>
      <c r="K178" s="53"/>
    </row>
    <row r="179" spans="1:10" ht="11.25" customHeight="1">
      <c r="A179" s="61">
        <v>604</v>
      </c>
      <c r="B179" s="12" t="s">
        <v>41</v>
      </c>
      <c r="C179" s="73"/>
      <c r="D179" s="7"/>
      <c r="E179" s="23" t="s">
        <v>42</v>
      </c>
      <c r="F179" s="84">
        <f>F180+F209</f>
        <v>2739.57399</v>
      </c>
      <c r="G179" s="84">
        <f>G180+G209</f>
        <v>374.27</v>
      </c>
      <c r="H179" s="84">
        <f>H180+H209</f>
        <v>378.9</v>
      </c>
      <c r="I179" s="31"/>
      <c r="J179" s="52"/>
    </row>
    <row r="180" spans="1:10" ht="33.75">
      <c r="A180" s="61">
        <v>604</v>
      </c>
      <c r="B180" s="12" t="s">
        <v>41</v>
      </c>
      <c r="C180" s="73" t="s">
        <v>155</v>
      </c>
      <c r="D180" s="12"/>
      <c r="E180" s="23" t="s">
        <v>337</v>
      </c>
      <c r="F180" s="84">
        <f>F181</f>
        <v>2709.57399</v>
      </c>
      <c r="G180" s="158">
        <f>G181</f>
        <v>344.27</v>
      </c>
      <c r="H180" s="84">
        <f>H181</f>
        <v>348.9</v>
      </c>
      <c r="I180" s="30"/>
      <c r="J180" s="52"/>
    </row>
    <row r="181" spans="1:10" ht="24.75" customHeight="1">
      <c r="A181" s="61">
        <v>604</v>
      </c>
      <c r="B181" s="12" t="s">
        <v>41</v>
      </c>
      <c r="C181" s="73" t="s">
        <v>163</v>
      </c>
      <c r="D181" s="12"/>
      <c r="E181" s="104" t="s">
        <v>83</v>
      </c>
      <c r="F181" s="84">
        <f>F182+F190+F197</f>
        <v>2709.57399</v>
      </c>
      <c r="G181" s="158">
        <f>G182+G190+G197</f>
        <v>344.27</v>
      </c>
      <c r="H181" s="84">
        <f>H182+H190+H197</f>
        <v>348.9</v>
      </c>
      <c r="I181" s="16"/>
      <c r="J181" s="52"/>
    </row>
    <row r="182" spans="1:10" ht="22.5">
      <c r="A182" s="61">
        <v>604</v>
      </c>
      <c r="B182" s="7" t="s">
        <v>41</v>
      </c>
      <c r="C182" s="74" t="s">
        <v>164</v>
      </c>
      <c r="D182" s="7"/>
      <c r="E182" s="35" t="s">
        <v>47</v>
      </c>
      <c r="F182" s="83">
        <f>F183</f>
        <v>0</v>
      </c>
      <c r="G182" s="159">
        <f>G183</f>
        <v>0</v>
      </c>
      <c r="H182" s="83">
        <f>H183</f>
        <v>0</v>
      </c>
      <c r="I182" s="16"/>
      <c r="J182" s="52"/>
    </row>
    <row r="183" spans="1:10" ht="12.75">
      <c r="A183" s="61">
        <v>604</v>
      </c>
      <c r="B183" s="7" t="s">
        <v>41</v>
      </c>
      <c r="C183" s="74" t="s">
        <v>165</v>
      </c>
      <c r="D183" s="7"/>
      <c r="E183" s="25" t="s">
        <v>59</v>
      </c>
      <c r="F183" s="83">
        <f>F184+F186+F188</f>
        <v>0</v>
      </c>
      <c r="G183" s="159">
        <f>G184+G186+G188</f>
        <v>0</v>
      </c>
      <c r="H183" s="83">
        <f>H184+H186+H188</f>
        <v>0</v>
      </c>
      <c r="I183" s="16"/>
      <c r="J183" s="52"/>
    </row>
    <row r="184" spans="1:10" ht="12.75" hidden="1">
      <c r="A184" s="61">
        <v>604</v>
      </c>
      <c r="B184" s="7" t="s">
        <v>41</v>
      </c>
      <c r="C184" s="74" t="s">
        <v>166</v>
      </c>
      <c r="D184" s="7"/>
      <c r="E184" s="35" t="s">
        <v>82</v>
      </c>
      <c r="F184" s="83">
        <f>F185</f>
        <v>0</v>
      </c>
      <c r="G184" s="159">
        <f>G185</f>
        <v>0</v>
      </c>
      <c r="H184" s="83">
        <f>H185</f>
        <v>0</v>
      </c>
      <c r="I184" s="16"/>
      <c r="J184" s="52"/>
    </row>
    <row r="185" spans="1:10" ht="22.5" hidden="1">
      <c r="A185" s="61">
        <v>604</v>
      </c>
      <c r="B185" s="7" t="s">
        <v>41</v>
      </c>
      <c r="C185" s="74" t="str">
        <f>C184</f>
        <v>3320140010</v>
      </c>
      <c r="D185" s="7" t="s">
        <v>29</v>
      </c>
      <c r="E185" s="25" t="s">
        <v>246</v>
      </c>
      <c r="F185" s="83"/>
      <c r="G185" s="68"/>
      <c r="H185" s="88"/>
      <c r="I185" s="16"/>
      <c r="J185" s="52"/>
    </row>
    <row r="186" spans="1:10" ht="12.75" hidden="1">
      <c r="A186" s="61">
        <v>604</v>
      </c>
      <c r="B186" s="7" t="s">
        <v>41</v>
      </c>
      <c r="C186" s="74" t="s">
        <v>234</v>
      </c>
      <c r="D186" s="7"/>
      <c r="E186" s="35" t="s">
        <v>235</v>
      </c>
      <c r="F186" s="83">
        <f>F187</f>
        <v>0</v>
      </c>
      <c r="G186" s="159">
        <f>G187</f>
        <v>0</v>
      </c>
      <c r="H186" s="83">
        <f>H187</f>
        <v>0</v>
      </c>
      <c r="I186" s="16"/>
      <c r="J186" s="52"/>
    </row>
    <row r="187" spans="1:10" ht="24" customHeight="1" hidden="1">
      <c r="A187" s="61">
        <v>604</v>
      </c>
      <c r="B187" s="7" t="s">
        <v>41</v>
      </c>
      <c r="C187" s="74" t="str">
        <f>C186</f>
        <v>3320140020</v>
      </c>
      <c r="D187" s="7" t="s">
        <v>29</v>
      </c>
      <c r="E187" s="25" t="s">
        <v>246</v>
      </c>
      <c r="F187" s="83"/>
      <c r="G187" s="159"/>
      <c r="H187" s="83"/>
      <c r="I187" s="16"/>
      <c r="J187" s="52"/>
    </row>
    <row r="188" spans="1:10" ht="15.75" customHeight="1">
      <c r="A188" s="61">
        <v>604</v>
      </c>
      <c r="B188" s="7" t="s">
        <v>41</v>
      </c>
      <c r="C188" s="117">
        <v>3320140030</v>
      </c>
      <c r="D188" s="7"/>
      <c r="E188" s="35" t="s">
        <v>286</v>
      </c>
      <c r="F188" s="83">
        <f>F189</f>
        <v>0</v>
      </c>
      <c r="G188" s="159">
        <f>G189</f>
        <v>0</v>
      </c>
      <c r="H188" s="83">
        <f>H189</f>
        <v>0</v>
      </c>
      <c r="I188" s="16"/>
      <c r="J188" s="52"/>
    </row>
    <row r="189" spans="1:10" ht="24" customHeight="1">
      <c r="A189" s="61">
        <v>604</v>
      </c>
      <c r="B189" s="7" t="s">
        <v>41</v>
      </c>
      <c r="C189" s="117">
        <v>3320140030</v>
      </c>
      <c r="D189" s="7" t="s">
        <v>29</v>
      </c>
      <c r="E189" s="25" t="s">
        <v>246</v>
      </c>
      <c r="F189" s="83">
        <f>1400-1400</f>
        <v>0</v>
      </c>
      <c r="G189" s="159"/>
      <c r="H189" s="83"/>
      <c r="I189" s="16">
        <v>-1400</v>
      </c>
      <c r="J189" s="52"/>
    </row>
    <row r="190" spans="1:10" ht="12.75">
      <c r="A190" s="61">
        <v>604</v>
      </c>
      <c r="B190" s="7" t="s">
        <v>41</v>
      </c>
      <c r="C190" s="74" t="s">
        <v>167</v>
      </c>
      <c r="D190" s="7"/>
      <c r="E190" s="35" t="s">
        <v>206</v>
      </c>
      <c r="F190" s="83">
        <f>F191</f>
        <v>1125.7039999999997</v>
      </c>
      <c r="G190" s="159">
        <f>G191</f>
        <v>344.27</v>
      </c>
      <c r="H190" s="83">
        <f>H191</f>
        <v>50</v>
      </c>
      <c r="I190" s="16"/>
      <c r="J190" s="52"/>
    </row>
    <row r="191" spans="1:10" ht="12.75">
      <c r="A191" s="61">
        <v>604</v>
      </c>
      <c r="B191" s="7" t="s">
        <v>41</v>
      </c>
      <c r="C191" s="74" t="s">
        <v>168</v>
      </c>
      <c r="D191" s="7"/>
      <c r="E191" s="25" t="s">
        <v>59</v>
      </c>
      <c r="F191" s="83">
        <f>F192+F195</f>
        <v>1125.7039999999997</v>
      </c>
      <c r="G191" s="159">
        <f>G192+G195</f>
        <v>344.27</v>
      </c>
      <c r="H191" s="83">
        <f>H192+H195</f>
        <v>50</v>
      </c>
      <c r="I191" s="16"/>
      <c r="J191" s="52"/>
    </row>
    <row r="192" spans="1:10" ht="13.5" customHeight="1">
      <c r="A192" s="61">
        <v>604</v>
      </c>
      <c r="B192" s="7" t="s">
        <v>41</v>
      </c>
      <c r="C192" s="74" t="s">
        <v>169</v>
      </c>
      <c r="D192" s="7"/>
      <c r="E192" s="35" t="s">
        <v>207</v>
      </c>
      <c r="F192" s="83">
        <f>F193+F194</f>
        <v>1096.8049999999998</v>
      </c>
      <c r="G192" s="159">
        <f>G193+G194</f>
        <v>170</v>
      </c>
      <c r="H192" s="83">
        <f>H193+H194</f>
        <v>50</v>
      </c>
      <c r="I192" s="16"/>
      <c r="J192" s="52"/>
    </row>
    <row r="193" spans="1:11" ht="22.5">
      <c r="A193" s="61">
        <v>604</v>
      </c>
      <c r="B193" s="7" t="s">
        <v>41</v>
      </c>
      <c r="C193" s="74" t="str">
        <f>C192</f>
        <v>3320240010</v>
      </c>
      <c r="D193" s="7" t="s">
        <v>29</v>
      </c>
      <c r="E193" s="25" t="s">
        <v>246</v>
      </c>
      <c r="F193" s="83">
        <f>200+300+288.8+200+108.005</f>
        <v>1096.8049999999998</v>
      </c>
      <c r="G193" s="159">
        <v>170</v>
      </c>
      <c r="H193" s="83">
        <v>50</v>
      </c>
      <c r="I193" s="16"/>
      <c r="J193" s="52"/>
      <c r="K193" s="127"/>
    </row>
    <row r="194" spans="1:10" ht="12.75">
      <c r="A194" s="61">
        <v>604</v>
      </c>
      <c r="B194" s="7" t="s">
        <v>41</v>
      </c>
      <c r="C194" s="74" t="str">
        <f>C192</f>
        <v>3320240010</v>
      </c>
      <c r="D194" s="7" t="s">
        <v>31</v>
      </c>
      <c r="E194" s="43" t="s">
        <v>55</v>
      </c>
      <c r="F194" s="83"/>
      <c r="G194" s="68"/>
      <c r="H194" s="88"/>
      <c r="I194" s="16"/>
      <c r="J194" s="52"/>
    </row>
    <row r="195" spans="1:10" ht="12.75">
      <c r="A195" s="61">
        <v>604</v>
      </c>
      <c r="B195" s="7" t="s">
        <v>41</v>
      </c>
      <c r="C195" s="74" t="s">
        <v>189</v>
      </c>
      <c r="D195" s="7"/>
      <c r="E195" s="45" t="s">
        <v>85</v>
      </c>
      <c r="F195" s="83">
        <f>F196</f>
        <v>28.899</v>
      </c>
      <c r="G195" s="159">
        <f>G196</f>
        <v>174.27</v>
      </c>
      <c r="H195" s="83">
        <f>H196</f>
        <v>0</v>
      </c>
      <c r="I195" s="16"/>
      <c r="J195" s="52"/>
    </row>
    <row r="196" spans="1:11" ht="22.5">
      <c r="A196" s="61">
        <v>604</v>
      </c>
      <c r="B196" s="7" t="s">
        <v>41</v>
      </c>
      <c r="C196" s="74" t="str">
        <f>C195</f>
        <v>3320240020</v>
      </c>
      <c r="D196" s="7" t="s">
        <v>29</v>
      </c>
      <c r="E196" s="25" t="s">
        <v>246</v>
      </c>
      <c r="F196" s="83">
        <f>33.8+50+100-150-33.8+250-243.101+22</f>
        <v>28.899</v>
      </c>
      <c r="G196" s="159">
        <v>174.27</v>
      </c>
      <c r="H196" s="83"/>
      <c r="I196" s="16"/>
      <c r="J196" s="52"/>
      <c r="K196" s="127"/>
    </row>
    <row r="197" spans="1:10" s="6" customFormat="1" ht="12.75">
      <c r="A197" s="61">
        <v>604</v>
      </c>
      <c r="B197" s="7" t="s">
        <v>41</v>
      </c>
      <c r="C197" s="7">
        <v>3320300000</v>
      </c>
      <c r="D197" s="7"/>
      <c r="E197" s="147" t="s">
        <v>46</v>
      </c>
      <c r="F197" s="83">
        <f>F198+F206+F201</f>
        <v>1583.8699900000001</v>
      </c>
      <c r="G197" s="159">
        <f>G198+G206+G201</f>
        <v>0</v>
      </c>
      <c r="H197" s="83">
        <f>H198+H206+H201</f>
        <v>298.9</v>
      </c>
      <c r="I197" s="116"/>
      <c r="J197" s="121"/>
    </row>
    <row r="198" spans="1:10" s="6" customFormat="1" ht="48.75" customHeight="1">
      <c r="A198" s="61">
        <v>604</v>
      </c>
      <c r="B198" s="7" t="s">
        <v>41</v>
      </c>
      <c r="C198" s="74" t="s">
        <v>171</v>
      </c>
      <c r="D198" s="7"/>
      <c r="E198" s="35" t="s">
        <v>90</v>
      </c>
      <c r="F198" s="83">
        <f aca="true" t="shared" si="20" ref="F198:H199">F199</f>
        <v>556.216</v>
      </c>
      <c r="G198" s="159">
        <f t="shared" si="20"/>
        <v>0</v>
      </c>
      <c r="H198" s="83">
        <f t="shared" si="20"/>
        <v>298.9</v>
      </c>
      <c r="I198" s="116"/>
      <c r="J198" s="121"/>
    </row>
    <row r="199" spans="1:10" s="6" customFormat="1" ht="22.5">
      <c r="A199" s="61">
        <v>604</v>
      </c>
      <c r="B199" s="7" t="s">
        <v>41</v>
      </c>
      <c r="C199" s="74" t="s">
        <v>233</v>
      </c>
      <c r="D199" s="7"/>
      <c r="E199" s="25" t="s">
        <v>62</v>
      </c>
      <c r="F199" s="326">
        <f>F200</f>
        <v>556.216</v>
      </c>
      <c r="G199" s="78">
        <f t="shared" si="20"/>
        <v>0</v>
      </c>
      <c r="H199" s="299">
        <f t="shared" si="20"/>
        <v>298.9</v>
      </c>
      <c r="I199" s="116"/>
      <c r="J199" s="121"/>
    </row>
    <row r="200" spans="1:11" s="6" customFormat="1" ht="22.5">
      <c r="A200" s="61">
        <v>604</v>
      </c>
      <c r="B200" s="7" t="s">
        <v>41</v>
      </c>
      <c r="C200" s="74" t="str">
        <f>C199</f>
        <v>33203S0330</v>
      </c>
      <c r="D200" s="7" t="s">
        <v>29</v>
      </c>
      <c r="E200" s="25" t="s">
        <v>246</v>
      </c>
      <c r="F200" s="83">
        <f>400+10+1177.84-997.05-34.574</f>
        <v>556.216</v>
      </c>
      <c r="G200" s="159"/>
      <c r="H200" s="83">
        <v>298.9</v>
      </c>
      <c r="I200" s="116">
        <v>500</v>
      </c>
      <c r="J200" s="121"/>
      <c r="K200" s="127"/>
    </row>
    <row r="201" spans="1:11" s="6" customFormat="1" ht="22.5" customHeight="1">
      <c r="A201" s="61">
        <v>604</v>
      </c>
      <c r="B201" s="7" t="s">
        <v>41</v>
      </c>
      <c r="C201" s="7" t="s">
        <v>300</v>
      </c>
      <c r="D201" s="7"/>
      <c r="E201" s="25" t="s">
        <v>63</v>
      </c>
      <c r="F201" s="83">
        <f>F202+F204</f>
        <v>1027.65399</v>
      </c>
      <c r="G201" s="159">
        <f>G202+G204</f>
        <v>0</v>
      </c>
      <c r="H201" s="83">
        <f>H202+H204</f>
        <v>0</v>
      </c>
      <c r="I201" s="116"/>
      <c r="J201" s="121"/>
      <c r="K201" s="127"/>
    </row>
    <row r="202" spans="1:11" s="6" customFormat="1" ht="34.5" customHeight="1">
      <c r="A202" s="61">
        <v>604</v>
      </c>
      <c r="B202" s="7" t="s">
        <v>41</v>
      </c>
      <c r="C202" s="7" t="s">
        <v>301</v>
      </c>
      <c r="D202" s="7"/>
      <c r="E202" s="35" t="s">
        <v>303</v>
      </c>
      <c r="F202" s="83">
        <f>F203</f>
        <v>1007.65399</v>
      </c>
      <c r="G202" s="159">
        <f>G203</f>
        <v>0</v>
      </c>
      <c r="H202" s="83">
        <f>H203</f>
        <v>0</v>
      </c>
      <c r="I202" s="116"/>
      <c r="J202" s="121"/>
      <c r="K202" s="127"/>
    </row>
    <row r="203" spans="1:11" s="6" customFormat="1" ht="22.5">
      <c r="A203" s="61">
        <v>604</v>
      </c>
      <c r="B203" s="7" t="s">
        <v>41</v>
      </c>
      <c r="C203" s="7" t="s">
        <v>301</v>
      </c>
      <c r="D203" s="7" t="s">
        <v>29</v>
      </c>
      <c r="E203" s="25" t="s">
        <v>246</v>
      </c>
      <c r="F203" s="83">
        <f>1010.34-2.68601</f>
        <v>1007.65399</v>
      </c>
      <c r="G203" s="159"/>
      <c r="H203" s="83"/>
      <c r="I203" s="116"/>
      <c r="J203" s="121"/>
      <c r="K203" s="127"/>
    </row>
    <row r="204" spans="1:11" s="6" customFormat="1" ht="49.5" customHeight="1">
      <c r="A204" s="61">
        <v>604</v>
      </c>
      <c r="B204" s="7" t="s">
        <v>41</v>
      </c>
      <c r="C204" s="7" t="s">
        <v>302</v>
      </c>
      <c r="D204" s="7"/>
      <c r="E204" s="35" t="s">
        <v>304</v>
      </c>
      <c r="F204" s="83">
        <f>F205</f>
        <v>20</v>
      </c>
      <c r="G204" s="159">
        <f>G205</f>
        <v>0</v>
      </c>
      <c r="H204" s="83">
        <f>H205</f>
        <v>0</v>
      </c>
      <c r="I204" s="116"/>
      <c r="J204" s="121"/>
      <c r="K204" s="127"/>
    </row>
    <row r="205" spans="1:11" s="6" customFormat="1" ht="22.5">
      <c r="A205" s="61">
        <v>604</v>
      </c>
      <c r="B205" s="7" t="s">
        <v>41</v>
      </c>
      <c r="C205" s="7" t="s">
        <v>302</v>
      </c>
      <c r="D205" s="7" t="s">
        <v>29</v>
      </c>
      <c r="E205" s="25" t="s">
        <v>246</v>
      </c>
      <c r="F205" s="83">
        <v>20</v>
      </c>
      <c r="G205" s="159"/>
      <c r="H205" s="83"/>
      <c r="I205" s="116"/>
      <c r="J205" s="121"/>
      <c r="K205" s="127"/>
    </row>
    <row r="206" spans="1:11" s="6" customFormat="1" ht="12.75" hidden="1">
      <c r="A206" s="61">
        <v>604</v>
      </c>
      <c r="B206" s="7" t="s">
        <v>41</v>
      </c>
      <c r="C206" s="7" t="s">
        <v>170</v>
      </c>
      <c r="D206" s="7"/>
      <c r="E206" s="25" t="s">
        <v>59</v>
      </c>
      <c r="F206" s="83">
        <f aca="true" t="shared" si="21" ref="F206:H207">F207</f>
        <v>0</v>
      </c>
      <c r="G206" s="159">
        <f t="shared" si="21"/>
        <v>0</v>
      </c>
      <c r="H206" s="83">
        <f t="shared" si="21"/>
        <v>0</v>
      </c>
      <c r="I206" s="116"/>
      <c r="J206" s="121"/>
      <c r="K206" s="127"/>
    </row>
    <row r="207" spans="1:11" s="6" customFormat="1" ht="13.5" customHeight="1" hidden="1">
      <c r="A207" s="61">
        <v>604</v>
      </c>
      <c r="B207" s="7" t="s">
        <v>41</v>
      </c>
      <c r="C207" s="7" t="s">
        <v>298</v>
      </c>
      <c r="D207" s="7"/>
      <c r="E207" s="35" t="s">
        <v>299</v>
      </c>
      <c r="F207" s="83">
        <f t="shared" si="21"/>
        <v>0</v>
      </c>
      <c r="G207" s="159">
        <f t="shared" si="21"/>
        <v>0</v>
      </c>
      <c r="H207" s="83">
        <f t="shared" si="21"/>
        <v>0</v>
      </c>
      <c r="I207" s="116"/>
      <c r="J207" s="121"/>
      <c r="K207" s="127"/>
    </row>
    <row r="208" spans="1:11" s="6" customFormat="1" ht="22.5" hidden="1">
      <c r="A208" s="61">
        <v>604</v>
      </c>
      <c r="B208" s="7" t="s">
        <v>41</v>
      </c>
      <c r="C208" s="7" t="s">
        <v>298</v>
      </c>
      <c r="D208" s="7" t="s">
        <v>29</v>
      </c>
      <c r="E208" s="25" t="s">
        <v>246</v>
      </c>
      <c r="F208" s="83"/>
      <c r="G208" s="159"/>
      <c r="H208" s="83"/>
      <c r="I208" s="116"/>
      <c r="J208" s="121"/>
      <c r="K208" s="127"/>
    </row>
    <row r="209" spans="1:11" s="6" customFormat="1" ht="12.75">
      <c r="A209" s="61">
        <v>604</v>
      </c>
      <c r="B209" s="12" t="s">
        <v>41</v>
      </c>
      <c r="C209" s="12" t="s">
        <v>58</v>
      </c>
      <c r="D209" s="12"/>
      <c r="E209" s="23" t="s">
        <v>33</v>
      </c>
      <c r="F209" s="84">
        <f aca="true" t="shared" si="22" ref="F209:H213">F210</f>
        <v>30</v>
      </c>
      <c r="G209" s="84">
        <f t="shared" si="22"/>
        <v>30</v>
      </c>
      <c r="H209" s="84">
        <f t="shared" si="22"/>
        <v>30</v>
      </c>
      <c r="I209" s="116"/>
      <c r="J209" s="121"/>
      <c r="K209" s="127"/>
    </row>
    <row r="210" spans="1:11" s="6" customFormat="1" ht="24" customHeight="1">
      <c r="A210" s="61">
        <v>604</v>
      </c>
      <c r="B210" s="7" t="s">
        <v>41</v>
      </c>
      <c r="C210" s="7" t="s">
        <v>198</v>
      </c>
      <c r="D210" s="7"/>
      <c r="E210" s="25" t="s">
        <v>76</v>
      </c>
      <c r="F210" s="83">
        <f t="shared" si="22"/>
        <v>30</v>
      </c>
      <c r="G210" s="83">
        <f t="shared" si="22"/>
        <v>30</v>
      </c>
      <c r="H210" s="83">
        <f t="shared" si="22"/>
        <v>30</v>
      </c>
      <c r="I210" s="116"/>
      <c r="J210" s="121"/>
      <c r="K210" s="127"/>
    </row>
    <row r="211" spans="1:11" s="6" customFormat="1" ht="12.75">
      <c r="A211" s="61">
        <v>604</v>
      </c>
      <c r="B211" s="7" t="s">
        <v>41</v>
      </c>
      <c r="C211" s="7" t="s">
        <v>198</v>
      </c>
      <c r="D211" s="7"/>
      <c r="E211" s="35" t="s">
        <v>60</v>
      </c>
      <c r="F211" s="83">
        <f t="shared" si="22"/>
        <v>30</v>
      </c>
      <c r="G211" s="83">
        <f t="shared" si="22"/>
        <v>30</v>
      </c>
      <c r="H211" s="83">
        <f t="shared" si="22"/>
        <v>30</v>
      </c>
      <c r="I211" s="116"/>
      <c r="J211" s="121"/>
      <c r="K211" s="127"/>
    </row>
    <row r="212" spans="1:11" s="6" customFormat="1" ht="12.75">
      <c r="A212" s="61">
        <v>604</v>
      </c>
      <c r="B212" s="7" t="s">
        <v>41</v>
      </c>
      <c r="C212" s="7" t="s">
        <v>199</v>
      </c>
      <c r="D212" s="7"/>
      <c r="E212" s="25" t="s">
        <v>59</v>
      </c>
      <c r="F212" s="83">
        <f t="shared" si="22"/>
        <v>30</v>
      </c>
      <c r="G212" s="83">
        <f t="shared" si="22"/>
        <v>30</v>
      </c>
      <c r="H212" s="83">
        <f t="shared" si="22"/>
        <v>30</v>
      </c>
      <c r="I212" s="116"/>
      <c r="J212" s="121"/>
      <c r="K212" s="127"/>
    </row>
    <row r="213" spans="1:11" s="6" customFormat="1" ht="24" customHeight="1">
      <c r="A213" s="61">
        <v>604</v>
      </c>
      <c r="B213" s="7" t="s">
        <v>41</v>
      </c>
      <c r="C213" s="7" t="s">
        <v>311</v>
      </c>
      <c r="D213" s="7"/>
      <c r="E213" s="35" t="s">
        <v>312</v>
      </c>
      <c r="F213" s="83">
        <f t="shared" si="22"/>
        <v>30</v>
      </c>
      <c r="G213" s="83">
        <f t="shared" si="22"/>
        <v>30</v>
      </c>
      <c r="H213" s="83">
        <f t="shared" si="22"/>
        <v>30</v>
      </c>
      <c r="I213" s="116"/>
      <c r="J213" s="121"/>
      <c r="K213" s="127"/>
    </row>
    <row r="214" spans="1:11" s="6" customFormat="1" ht="12.75">
      <c r="A214" s="61">
        <v>604</v>
      </c>
      <c r="B214" s="7" t="s">
        <v>41</v>
      </c>
      <c r="C214" s="7" t="s">
        <v>311</v>
      </c>
      <c r="D214" s="7" t="s">
        <v>2</v>
      </c>
      <c r="E214" s="25" t="s">
        <v>3</v>
      </c>
      <c r="F214" s="83">
        <v>30</v>
      </c>
      <c r="G214" s="159">
        <v>30</v>
      </c>
      <c r="H214" s="83">
        <v>30</v>
      </c>
      <c r="I214" s="116"/>
      <c r="J214" s="121"/>
      <c r="K214" s="127"/>
    </row>
    <row r="215" spans="1:10" ht="12.75">
      <c r="A215" s="61">
        <v>604</v>
      </c>
      <c r="B215" s="12" t="s">
        <v>43</v>
      </c>
      <c r="C215" s="73"/>
      <c r="D215" s="7"/>
      <c r="E215" s="23" t="s">
        <v>44</v>
      </c>
      <c r="F215" s="84">
        <f aca="true" t="shared" si="23" ref="F215:H216">F216</f>
        <v>891.8</v>
      </c>
      <c r="G215" s="158">
        <f t="shared" si="23"/>
        <v>1134.4</v>
      </c>
      <c r="H215" s="84">
        <f t="shared" si="23"/>
        <v>244.93</v>
      </c>
      <c r="I215" s="32"/>
      <c r="J215" s="52"/>
    </row>
    <row r="216" spans="1:10" ht="33.75">
      <c r="A216" s="61">
        <v>604</v>
      </c>
      <c r="B216" s="12" t="s">
        <v>43</v>
      </c>
      <c r="C216" s="73" t="s">
        <v>155</v>
      </c>
      <c r="D216" s="12"/>
      <c r="E216" s="23" t="s">
        <v>337</v>
      </c>
      <c r="F216" s="84">
        <f t="shared" si="23"/>
        <v>891.8</v>
      </c>
      <c r="G216" s="158">
        <f t="shared" si="23"/>
        <v>1134.4</v>
      </c>
      <c r="H216" s="84">
        <f t="shared" si="23"/>
        <v>244.93</v>
      </c>
      <c r="I216" s="16"/>
      <c r="J216" s="52"/>
    </row>
    <row r="217" spans="1:10" ht="21.75">
      <c r="A217" s="61">
        <v>604</v>
      </c>
      <c r="B217" s="12" t="s">
        <v>43</v>
      </c>
      <c r="C217" s="73" t="s">
        <v>172</v>
      </c>
      <c r="D217" s="12"/>
      <c r="E217" s="104" t="s">
        <v>84</v>
      </c>
      <c r="F217" s="84">
        <f>F218+F230</f>
        <v>891.8</v>
      </c>
      <c r="G217" s="158">
        <f>G218+G230</f>
        <v>1134.4</v>
      </c>
      <c r="H217" s="84">
        <f>H218+H230</f>
        <v>244.93</v>
      </c>
      <c r="I217" s="16"/>
      <c r="J217" s="52"/>
    </row>
    <row r="218" spans="1:10" ht="12.75">
      <c r="A218" s="61">
        <v>604</v>
      </c>
      <c r="B218" s="7" t="s">
        <v>43</v>
      </c>
      <c r="C218" s="74" t="s">
        <v>173</v>
      </c>
      <c r="D218" s="7"/>
      <c r="E218" s="35" t="s">
        <v>86</v>
      </c>
      <c r="F218" s="83">
        <f>F219</f>
        <v>891.8</v>
      </c>
      <c r="G218" s="159">
        <f>G219</f>
        <v>434.4</v>
      </c>
      <c r="H218" s="83">
        <f>H219</f>
        <v>244.93</v>
      </c>
      <c r="I218" s="16"/>
      <c r="J218" s="52"/>
    </row>
    <row r="219" spans="1:10" ht="12.75">
      <c r="A219" s="61">
        <v>604</v>
      </c>
      <c r="B219" s="7" t="s">
        <v>43</v>
      </c>
      <c r="C219" s="74" t="s">
        <v>174</v>
      </c>
      <c r="D219" s="7"/>
      <c r="E219" s="25" t="s">
        <v>59</v>
      </c>
      <c r="F219" s="83">
        <f>F220+F222+F224+F226+F228</f>
        <v>891.8</v>
      </c>
      <c r="G219" s="159">
        <f>G220+G222+G224+G226+G228</f>
        <v>434.4</v>
      </c>
      <c r="H219" s="83">
        <f>H220+H222+H224+H226+H228</f>
        <v>244.93</v>
      </c>
      <c r="I219" s="16"/>
      <c r="J219" s="52"/>
    </row>
    <row r="220" spans="1:10" ht="12.75" customHeight="1">
      <c r="A220" s="61">
        <v>604</v>
      </c>
      <c r="B220" s="7" t="s">
        <v>43</v>
      </c>
      <c r="C220" s="74" t="s">
        <v>175</v>
      </c>
      <c r="D220" s="7"/>
      <c r="E220" s="35" t="s">
        <v>330</v>
      </c>
      <c r="F220" s="83">
        <f>F221</f>
        <v>53.45</v>
      </c>
      <c r="G220" s="159">
        <f>G221</f>
        <v>139</v>
      </c>
      <c r="H220" s="83">
        <f>H221</f>
        <v>44.93</v>
      </c>
      <c r="I220" s="16"/>
      <c r="J220" s="52"/>
    </row>
    <row r="221" spans="1:11" ht="22.5">
      <c r="A221" s="61">
        <v>604</v>
      </c>
      <c r="B221" s="7" t="s">
        <v>43</v>
      </c>
      <c r="C221" s="74" t="str">
        <f>C220</f>
        <v>3330140010</v>
      </c>
      <c r="D221" s="7" t="s">
        <v>29</v>
      </c>
      <c r="E221" s="25" t="s">
        <v>246</v>
      </c>
      <c r="F221" s="83">
        <f>80-5-13-0.15-8.4</f>
        <v>53.45</v>
      </c>
      <c r="G221" s="159">
        <v>139</v>
      </c>
      <c r="H221" s="83">
        <v>44.93</v>
      </c>
      <c r="I221" s="16"/>
      <c r="J221" s="52"/>
      <c r="K221" s="127">
        <f>-0.15-8.4</f>
        <v>-8.55</v>
      </c>
    </row>
    <row r="222" spans="1:10" ht="12.75">
      <c r="A222" s="61">
        <v>604</v>
      </c>
      <c r="B222" s="7" t="s">
        <v>43</v>
      </c>
      <c r="C222" s="74" t="s">
        <v>176</v>
      </c>
      <c r="D222" s="7"/>
      <c r="E222" s="44" t="s">
        <v>88</v>
      </c>
      <c r="F222" s="83">
        <f>F223</f>
        <v>318.45</v>
      </c>
      <c r="G222" s="159">
        <f>G223</f>
        <v>165.4</v>
      </c>
      <c r="H222" s="83">
        <f>H223</f>
        <v>170</v>
      </c>
      <c r="I222" s="16"/>
      <c r="J222" s="52"/>
    </row>
    <row r="223" spans="1:11" ht="26.25" customHeight="1">
      <c r="A223" s="61">
        <v>604</v>
      </c>
      <c r="B223" s="7" t="s">
        <v>43</v>
      </c>
      <c r="C223" s="74" t="str">
        <f>C222</f>
        <v>3330140020</v>
      </c>
      <c r="D223" s="7" t="s">
        <v>29</v>
      </c>
      <c r="E223" s="25" t="s">
        <v>246</v>
      </c>
      <c r="F223" s="83">
        <f>200+50+50+4+14.45</f>
        <v>318.45</v>
      </c>
      <c r="G223" s="159">
        <v>165.4</v>
      </c>
      <c r="H223" s="83">
        <v>170</v>
      </c>
      <c r="I223" s="16"/>
      <c r="J223" s="52"/>
      <c r="K223" s="127">
        <f>4+14.45</f>
        <v>18.45</v>
      </c>
    </row>
    <row r="224" spans="1:10" ht="12.75">
      <c r="A224" s="61">
        <v>604</v>
      </c>
      <c r="B224" s="7" t="s">
        <v>43</v>
      </c>
      <c r="C224" s="74" t="s">
        <v>177</v>
      </c>
      <c r="D224" s="7"/>
      <c r="E224" s="44" t="s">
        <v>87</v>
      </c>
      <c r="F224" s="83">
        <f>F225</f>
        <v>0</v>
      </c>
      <c r="G224" s="159">
        <f>G225</f>
        <v>30</v>
      </c>
      <c r="H224" s="83">
        <f>H225</f>
        <v>0</v>
      </c>
      <c r="I224" s="16"/>
      <c r="J224" s="52"/>
    </row>
    <row r="225" spans="1:10" ht="22.5">
      <c r="A225" s="61">
        <v>604</v>
      </c>
      <c r="B225" s="7" t="s">
        <v>43</v>
      </c>
      <c r="C225" s="74" t="str">
        <f>C224</f>
        <v>3330140030</v>
      </c>
      <c r="D225" s="7" t="s">
        <v>29</v>
      </c>
      <c r="E225" s="25" t="s">
        <v>246</v>
      </c>
      <c r="F225" s="83"/>
      <c r="G225" s="159">
        <v>30</v>
      </c>
      <c r="H225" s="83"/>
      <c r="I225" s="16"/>
      <c r="J225" s="52"/>
    </row>
    <row r="226" spans="1:10" ht="12.75">
      <c r="A226" s="61">
        <v>604</v>
      </c>
      <c r="B226" s="7" t="s">
        <v>43</v>
      </c>
      <c r="C226" s="74" t="s">
        <v>178</v>
      </c>
      <c r="D226" s="7"/>
      <c r="E226" s="44" t="s">
        <v>89</v>
      </c>
      <c r="F226" s="83">
        <f>F227</f>
        <v>344</v>
      </c>
      <c r="G226" s="159">
        <f>G227</f>
        <v>100</v>
      </c>
      <c r="H226" s="83">
        <f>H227</f>
        <v>30</v>
      </c>
      <c r="I226" s="16"/>
      <c r="J226" s="52"/>
    </row>
    <row r="227" spans="1:11" ht="22.5">
      <c r="A227" s="61">
        <v>604</v>
      </c>
      <c r="B227" s="7" t="s">
        <v>43</v>
      </c>
      <c r="C227" s="74" t="str">
        <f>C226</f>
        <v>3330140040</v>
      </c>
      <c r="D227" s="7" t="s">
        <v>29</v>
      </c>
      <c r="E227" s="25" t="s">
        <v>246</v>
      </c>
      <c r="F227" s="83">
        <f>100+300-56</f>
        <v>344</v>
      </c>
      <c r="G227" s="159">
        <v>100</v>
      </c>
      <c r="H227" s="83">
        <v>30</v>
      </c>
      <c r="I227" s="16"/>
      <c r="J227" s="52"/>
      <c r="K227" s="127"/>
    </row>
    <row r="228" spans="1:10" ht="22.5" customHeight="1">
      <c r="A228" s="61">
        <v>604</v>
      </c>
      <c r="B228" s="7" t="s">
        <v>43</v>
      </c>
      <c r="C228" s="7">
        <v>3330140050</v>
      </c>
      <c r="D228" s="7"/>
      <c r="E228" s="35" t="s">
        <v>297</v>
      </c>
      <c r="F228" s="83">
        <f>F229</f>
        <v>175.9</v>
      </c>
      <c r="G228" s="159">
        <f>G229</f>
        <v>0</v>
      </c>
      <c r="H228" s="83">
        <f>H229</f>
        <v>0</v>
      </c>
      <c r="I228" s="16"/>
      <c r="J228" s="52"/>
    </row>
    <row r="229" spans="1:11" ht="22.5">
      <c r="A229" s="61">
        <v>604</v>
      </c>
      <c r="B229" s="7" t="s">
        <v>43</v>
      </c>
      <c r="C229" s="7">
        <v>3330140050</v>
      </c>
      <c r="D229" s="7" t="s">
        <v>29</v>
      </c>
      <c r="E229" s="25" t="s">
        <v>246</v>
      </c>
      <c r="F229" s="83">
        <f>126-0.1+50</f>
        <v>175.9</v>
      </c>
      <c r="G229" s="159"/>
      <c r="H229" s="83"/>
      <c r="I229" s="16"/>
      <c r="J229" s="52"/>
      <c r="K229" s="53">
        <v>50</v>
      </c>
    </row>
    <row r="230" spans="1:10" ht="12.75">
      <c r="A230" s="61">
        <v>604</v>
      </c>
      <c r="B230" s="7" t="s">
        <v>43</v>
      </c>
      <c r="C230" s="74" t="s">
        <v>179</v>
      </c>
      <c r="D230" s="7"/>
      <c r="E230" s="44" t="s">
        <v>46</v>
      </c>
      <c r="F230" s="83">
        <f>F231+F235</f>
        <v>0</v>
      </c>
      <c r="G230" s="159">
        <f>G231+G235</f>
        <v>700</v>
      </c>
      <c r="H230" s="83">
        <f>H231+H235</f>
        <v>0</v>
      </c>
      <c r="I230" s="16"/>
      <c r="J230" s="52"/>
    </row>
    <row r="231" spans="1:10" ht="47.25" customHeight="1">
      <c r="A231" s="61">
        <v>604</v>
      </c>
      <c r="B231" s="7" t="s">
        <v>43</v>
      </c>
      <c r="C231" s="74" t="s">
        <v>180</v>
      </c>
      <c r="D231" s="7"/>
      <c r="E231" s="35" t="s">
        <v>90</v>
      </c>
      <c r="F231" s="83">
        <f>F232</f>
        <v>0</v>
      </c>
      <c r="G231" s="159">
        <f>G232</f>
        <v>700</v>
      </c>
      <c r="H231" s="83">
        <f>H232</f>
        <v>0</v>
      </c>
      <c r="I231" s="16"/>
      <c r="J231" s="52"/>
    </row>
    <row r="232" spans="1:10" ht="22.5">
      <c r="A232" s="61">
        <v>604</v>
      </c>
      <c r="B232" s="7" t="s">
        <v>43</v>
      </c>
      <c r="C232" s="74" t="s">
        <v>236</v>
      </c>
      <c r="D232" s="7"/>
      <c r="E232" s="25" t="s">
        <v>62</v>
      </c>
      <c r="F232" s="83">
        <f>F233+F234</f>
        <v>0</v>
      </c>
      <c r="G232" s="159">
        <f>G233+G234</f>
        <v>700</v>
      </c>
      <c r="H232" s="83">
        <f>H233+H234</f>
        <v>0</v>
      </c>
      <c r="I232" s="16"/>
      <c r="J232" s="52"/>
    </row>
    <row r="233" spans="1:11" ht="22.5">
      <c r="A233" s="61">
        <v>604</v>
      </c>
      <c r="B233" s="7" t="s">
        <v>43</v>
      </c>
      <c r="C233" s="74" t="s">
        <v>236</v>
      </c>
      <c r="D233" s="7" t="s">
        <v>29</v>
      </c>
      <c r="E233" s="25" t="s">
        <v>246</v>
      </c>
      <c r="F233" s="83"/>
      <c r="G233" s="159">
        <v>700</v>
      </c>
      <c r="H233" s="83"/>
      <c r="I233" s="16">
        <v>200</v>
      </c>
      <c r="J233" s="52"/>
      <c r="K233" s="53"/>
    </row>
    <row r="234" spans="1:11" ht="24.75" customHeight="1" hidden="1">
      <c r="A234" s="61">
        <v>604</v>
      </c>
      <c r="B234" s="7" t="s">
        <v>43</v>
      </c>
      <c r="C234" s="74" t="str">
        <f>C232</f>
        <v>33302S0330</v>
      </c>
      <c r="D234" s="7" t="s">
        <v>196</v>
      </c>
      <c r="E234" s="25" t="s">
        <v>281</v>
      </c>
      <c r="F234" s="83"/>
      <c r="G234" s="159"/>
      <c r="H234" s="83"/>
      <c r="I234" s="16">
        <v>1000</v>
      </c>
      <c r="J234" s="52"/>
      <c r="K234" s="127"/>
    </row>
    <row r="235" spans="1:11" ht="24.75" customHeight="1" hidden="1">
      <c r="A235" s="61">
        <v>604</v>
      </c>
      <c r="B235" s="7" t="s">
        <v>43</v>
      </c>
      <c r="C235" s="7">
        <v>3330210000</v>
      </c>
      <c r="D235" s="7"/>
      <c r="E235" s="25" t="s">
        <v>63</v>
      </c>
      <c r="F235" s="83">
        <f>F236+F238</f>
        <v>0</v>
      </c>
      <c r="G235" s="159">
        <f>G236+G238</f>
        <v>0</v>
      </c>
      <c r="H235" s="83">
        <f>H236+H238</f>
        <v>0</v>
      </c>
      <c r="I235" s="16"/>
      <c r="J235" s="52"/>
      <c r="K235" s="127"/>
    </row>
    <row r="236" spans="1:11" ht="37.5" customHeight="1" hidden="1">
      <c r="A236" s="61">
        <v>604</v>
      </c>
      <c r="B236" s="7" t="s">
        <v>43</v>
      </c>
      <c r="C236" s="7" t="s">
        <v>305</v>
      </c>
      <c r="D236" s="7"/>
      <c r="E236" s="35" t="s">
        <v>303</v>
      </c>
      <c r="F236" s="83">
        <f>F237</f>
        <v>0</v>
      </c>
      <c r="G236" s="159">
        <f>G237</f>
        <v>0</v>
      </c>
      <c r="H236" s="83">
        <f>H237</f>
        <v>0</v>
      </c>
      <c r="I236" s="16"/>
      <c r="J236" s="52"/>
      <c r="K236" s="127"/>
    </row>
    <row r="237" spans="1:11" ht="24.75" customHeight="1" hidden="1">
      <c r="A237" s="61">
        <v>604</v>
      </c>
      <c r="B237" s="7" t="s">
        <v>43</v>
      </c>
      <c r="C237" s="7" t="s">
        <v>305</v>
      </c>
      <c r="D237" s="7" t="s">
        <v>29</v>
      </c>
      <c r="E237" s="25" t="s">
        <v>246</v>
      </c>
      <c r="F237" s="83"/>
      <c r="G237" s="159"/>
      <c r="H237" s="83"/>
      <c r="I237" s="16"/>
      <c r="J237" s="52"/>
      <c r="K237" s="127"/>
    </row>
    <row r="238" spans="1:11" ht="48.75" customHeight="1" hidden="1">
      <c r="A238" s="61">
        <v>604</v>
      </c>
      <c r="B238" s="7" t="s">
        <v>43</v>
      </c>
      <c r="C238" s="7" t="s">
        <v>306</v>
      </c>
      <c r="D238" s="7"/>
      <c r="E238" s="35" t="s">
        <v>304</v>
      </c>
      <c r="F238" s="83">
        <f>F239</f>
        <v>0</v>
      </c>
      <c r="G238" s="159">
        <f>G239</f>
        <v>0</v>
      </c>
      <c r="H238" s="83">
        <f>H239</f>
        <v>0</v>
      </c>
      <c r="I238" s="16"/>
      <c r="J238" s="52"/>
      <c r="K238" s="127"/>
    </row>
    <row r="239" spans="1:11" ht="24.75" customHeight="1" hidden="1">
      <c r="A239" s="61">
        <v>604</v>
      </c>
      <c r="B239" s="7" t="s">
        <v>43</v>
      </c>
      <c r="C239" s="7" t="s">
        <v>306</v>
      </c>
      <c r="D239" s="7" t="s">
        <v>29</v>
      </c>
      <c r="E239" s="25" t="s">
        <v>246</v>
      </c>
      <c r="F239" s="83"/>
      <c r="G239" s="159"/>
      <c r="H239" s="83"/>
      <c r="I239" s="16"/>
      <c r="J239" s="52"/>
      <c r="K239" s="127"/>
    </row>
    <row r="240" spans="1:10" ht="12.75">
      <c r="A240" s="61">
        <v>604</v>
      </c>
      <c r="B240" s="12" t="s">
        <v>17</v>
      </c>
      <c r="C240" s="73"/>
      <c r="D240" s="12"/>
      <c r="E240" s="23" t="s">
        <v>45</v>
      </c>
      <c r="F240" s="84">
        <f>F241</f>
        <v>700</v>
      </c>
      <c r="G240" s="158">
        <f>G241</f>
        <v>700</v>
      </c>
      <c r="H240" s="84">
        <f>H241</f>
        <v>700</v>
      </c>
      <c r="I240" s="16"/>
      <c r="J240" s="52"/>
    </row>
    <row r="241" spans="1:10" ht="12.75">
      <c r="A241" s="61">
        <v>604</v>
      </c>
      <c r="B241" s="12" t="s">
        <v>20</v>
      </c>
      <c r="C241" s="73"/>
      <c r="D241" s="12"/>
      <c r="E241" s="23" t="s">
        <v>21</v>
      </c>
      <c r="F241" s="84">
        <f aca="true" t="shared" si="24" ref="F241:H245">F242</f>
        <v>700</v>
      </c>
      <c r="G241" s="158">
        <f t="shared" si="24"/>
        <v>700</v>
      </c>
      <c r="H241" s="84">
        <f t="shared" si="24"/>
        <v>700</v>
      </c>
      <c r="I241" s="16"/>
      <c r="J241" s="52"/>
    </row>
    <row r="242" spans="1:10" ht="12.75">
      <c r="A242" s="61">
        <v>604</v>
      </c>
      <c r="B242" s="12" t="s">
        <v>20</v>
      </c>
      <c r="C242" s="73" t="s">
        <v>58</v>
      </c>
      <c r="D242" s="12"/>
      <c r="E242" s="23" t="s">
        <v>33</v>
      </c>
      <c r="F242" s="84">
        <f t="shared" si="24"/>
        <v>700</v>
      </c>
      <c r="G242" s="158">
        <f t="shared" si="24"/>
        <v>700</v>
      </c>
      <c r="H242" s="84">
        <f t="shared" si="24"/>
        <v>700</v>
      </c>
      <c r="I242" s="16"/>
      <c r="J242" s="52"/>
    </row>
    <row r="243" spans="1:10" ht="33.75">
      <c r="A243" s="61">
        <v>604</v>
      </c>
      <c r="B243" s="12" t="s">
        <v>20</v>
      </c>
      <c r="C243" s="73" t="s">
        <v>198</v>
      </c>
      <c r="D243" s="12"/>
      <c r="E243" s="23" t="s">
        <v>76</v>
      </c>
      <c r="F243" s="84">
        <f t="shared" si="24"/>
        <v>700</v>
      </c>
      <c r="G243" s="158">
        <f t="shared" si="24"/>
        <v>700</v>
      </c>
      <c r="H243" s="84">
        <f t="shared" si="24"/>
        <v>700</v>
      </c>
      <c r="I243" s="16"/>
      <c r="J243" s="52"/>
    </row>
    <row r="244" spans="1:10" ht="12.75">
      <c r="A244" s="61">
        <v>604</v>
      </c>
      <c r="B244" s="7" t="s">
        <v>20</v>
      </c>
      <c r="C244" s="74" t="s">
        <v>198</v>
      </c>
      <c r="D244" s="7"/>
      <c r="E244" s="35" t="s">
        <v>60</v>
      </c>
      <c r="F244" s="83">
        <f t="shared" si="24"/>
        <v>700</v>
      </c>
      <c r="G244" s="159">
        <f t="shared" si="24"/>
        <v>700</v>
      </c>
      <c r="H244" s="83">
        <f t="shared" si="24"/>
        <v>700</v>
      </c>
      <c r="I244" s="16"/>
      <c r="J244" s="52"/>
    </row>
    <row r="245" spans="1:10" ht="12.75">
      <c r="A245" s="61">
        <v>604</v>
      </c>
      <c r="B245" s="7" t="s">
        <v>20</v>
      </c>
      <c r="C245" s="74" t="s">
        <v>199</v>
      </c>
      <c r="D245" s="7"/>
      <c r="E245" s="25" t="s">
        <v>59</v>
      </c>
      <c r="F245" s="83">
        <f>F246</f>
        <v>700</v>
      </c>
      <c r="G245" s="83">
        <f t="shared" si="24"/>
        <v>700</v>
      </c>
      <c r="H245" s="83">
        <f t="shared" si="24"/>
        <v>700</v>
      </c>
      <c r="I245" s="16"/>
      <c r="J245" s="52"/>
    </row>
    <row r="246" spans="1:10" ht="45">
      <c r="A246" s="61">
        <v>604</v>
      </c>
      <c r="B246" s="7" t="s">
        <v>20</v>
      </c>
      <c r="C246" s="7">
        <v>9960040020</v>
      </c>
      <c r="D246" s="7"/>
      <c r="E246" s="35" t="s">
        <v>322</v>
      </c>
      <c r="F246" s="83">
        <f>F247</f>
        <v>700</v>
      </c>
      <c r="G246" s="83">
        <f>G247</f>
        <v>700</v>
      </c>
      <c r="H246" s="83">
        <f>H247</f>
        <v>700</v>
      </c>
      <c r="I246" s="16"/>
      <c r="J246" s="52"/>
    </row>
    <row r="247" spans="1:11" ht="12.75">
      <c r="A247" s="61">
        <v>604</v>
      </c>
      <c r="B247" s="7" t="s">
        <v>20</v>
      </c>
      <c r="C247" s="7">
        <v>9960040020</v>
      </c>
      <c r="D247" s="7" t="s">
        <v>2</v>
      </c>
      <c r="E247" s="25" t="s">
        <v>3</v>
      </c>
      <c r="F247" s="83">
        <f>700+300-300</f>
        <v>700</v>
      </c>
      <c r="G247" s="159">
        <v>700</v>
      </c>
      <c r="H247" s="83">
        <v>700</v>
      </c>
      <c r="I247" s="16"/>
      <c r="J247" s="52"/>
      <c r="K247" s="127"/>
    </row>
    <row r="248" spans="1:10" ht="12.75">
      <c r="A248" s="61">
        <v>604</v>
      </c>
      <c r="B248" s="12" t="s">
        <v>18</v>
      </c>
      <c r="C248" s="73"/>
      <c r="D248" s="12"/>
      <c r="E248" s="23" t="s">
        <v>19</v>
      </c>
      <c r="F248" s="84">
        <f aca="true" t="shared" si="25" ref="F248:H249">F249</f>
        <v>507.2</v>
      </c>
      <c r="G248" s="158">
        <f t="shared" si="25"/>
        <v>579</v>
      </c>
      <c r="H248" s="84">
        <f t="shared" si="25"/>
        <v>579</v>
      </c>
      <c r="I248" s="16"/>
      <c r="J248" s="52"/>
    </row>
    <row r="249" spans="1:10" s="4" customFormat="1" ht="12.75">
      <c r="A249" s="61">
        <v>604</v>
      </c>
      <c r="B249" s="12" t="s">
        <v>91</v>
      </c>
      <c r="C249" s="73"/>
      <c r="D249" s="12"/>
      <c r="E249" s="23" t="s">
        <v>92</v>
      </c>
      <c r="F249" s="81">
        <f t="shared" si="25"/>
        <v>507.2</v>
      </c>
      <c r="G249" s="152">
        <f t="shared" si="25"/>
        <v>579</v>
      </c>
      <c r="H249" s="81">
        <f t="shared" si="25"/>
        <v>579</v>
      </c>
      <c r="I249" s="8"/>
      <c r="J249" s="52"/>
    </row>
    <row r="250" spans="1:10" ht="33.75">
      <c r="A250" s="61">
        <v>604</v>
      </c>
      <c r="B250" s="12" t="s">
        <v>91</v>
      </c>
      <c r="C250" s="109" t="s">
        <v>112</v>
      </c>
      <c r="D250" s="12"/>
      <c r="E250" s="23" t="s">
        <v>334</v>
      </c>
      <c r="F250" s="81">
        <f aca="true" t="shared" si="26" ref="F250:H253">F251</f>
        <v>507.2</v>
      </c>
      <c r="G250" s="152">
        <f t="shared" si="26"/>
        <v>579</v>
      </c>
      <c r="H250" s="81">
        <f t="shared" si="26"/>
        <v>579</v>
      </c>
      <c r="I250" s="18"/>
      <c r="J250" s="52"/>
    </row>
    <row r="251" spans="1:10" ht="24" customHeight="1">
      <c r="A251" s="61">
        <v>604</v>
      </c>
      <c r="B251" s="12" t="s">
        <v>91</v>
      </c>
      <c r="C251" s="109" t="s">
        <v>181</v>
      </c>
      <c r="D251" s="12"/>
      <c r="E251" s="104" t="s">
        <v>95</v>
      </c>
      <c r="F251" s="81">
        <f t="shared" si="26"/>
        <v>507.2</v>
      </c>
      <c r="G251" s="152">
        <f t="shared" si="26"/>
        <v>579</v>
      </c>
      <c r="H251" s="81">
        <f t="shared" si="26"/>
        <v>579</v>
      </c>
      <c r="I251" s="18"/>
      <c r="J251" s="52"/>
    </row>
    <row r="252" spans="1:10" ht="23.25" customHeight="1">
      <c r="A252" s="61">
        <v>604</v>
      </c>
      <c r="B252" s="7" t="s">
        <v>91</v>
      </c>
      <c r="C252" s="105" t="s">
        <v>182</v>
      </c>
      <c r="D252" s="7"/>
      <c r="E252" s="35" t="s">
        <v>96</v>
      </c>
      <c r="F252" s="82">
        <f t="shared" si="26"/>
        <v>507.2</v>
      </c>
      <c r="G252" s="153">
        <f t="shared" si="26"/>
        <v>579</v>
      </c>
      <c r="H252" s="82">
        <f t="shared" si="26"/>
        <v>579</v>
      </c>
      <c r="I252" s="18"/>
      <c r="J252" s="52"/>
    </row>
    <row r="253" spans="1:10" ht="17.25" customHeight="1">
      <c r="A253" s="61">
        <v>604</v>
      </c>
      <c r="B253" s="7" t="s">
        <v>91</v>
      </c>
      <c r="C253" s="105" t="s">
        <v>183</v>
      </c>
      <c r="D253" s="7"/>
      <c r="E253" s="25" t="s">
        <v>59</v>
      </c>
      <c r="F253" s="82">
        <f t="shared" si="26"/>
        <v>507.2</v>
      </c>
      <c r="G253" s="153">
        <f t="shared" si="26"/>
        <v>579</v>
      </c>
      <c r="H253" s="82">
        <f t="shared" si="26"/>
        <v>579</v>
      </c>
      <c r="I253" s="18"/>
      <c r="J253" s="52"/>
    </row>
    <row r="254" spans="1:10" ht="22.5" customHeight="1">
      <c r="A254" s="61">
        <v>604</v>
      </c>
      <c r="B254" s="7" t="s">
        <v>91</v>
      </c>
      <c r="C254" s="105" t="s">
        <v>184</v>
      </c>
      <c r="D254" s="7"/>
      <c r="E254" s="25" t="s">
        <v>97</v>
      </c>
      <c r="F254" s="82">
        <f>F255</f>
        <v>507.2</v>
      </c>
      <c r="G254" s="153">
        <f>G255</f>
        <v>579</v>
      </c>
      <c r="H254" s="82">
        <f>H255</f>
        <v>579</v>
      </c>
      <c r="I254" s="18"/>
      <c r="J254" s="52"/>
    </row>
    <row r="255" spans="1:11" ht="13.5" thickBot="1">
      <c r="A255" s="195">
        <v>604</v>
      </c>
      <c r="B255" s="304" t="s">
        <v>91</v>
      </c>
      <c r="C255" s="305" t="str">
        <f>C254</f>
        <v>3020340020</v>
      </c>
      <c r="D255" s="304" t="s">
        <v>93</v>
      </c>
      <c r="E255" s="62" t="s">
        <v>94</v>
      </c>
      <c r="F255" s="306">
        <f>579-50-21.8</f>
        <v>507.2</v>
      </c>
      <c r="G255" s="307">
        <v>579</v>
      </c>
      <c r="H255" s="306">
        <v>579</v>
      </c>
      <c r="I255" s="18"/>
      <c r="J255" s="52"/>
      <c r="K255" s="221"/>
    </row>
    <row r="256" spans="1:10" ht="12.75" hidden="1">
      <c r="A256" s="300">
        <v>604</v>
      </c>
      <c r="B256" s="142">
        <v>1100</v>
      </c>
      <c r="C256" s="143"/>
      <c r="D256" s="143"/>
      <c r="E256" s="33" t="s">
        <v>289</v>
      </c>
      <c r="F256" s="301">
        <f aca="true" t="shared" si="27" ref="F256:H262">F257</f>
        <v>0</v>
      </c>
      <c r="G256" s="302">
        <f t="shared" si="27"/>
        <v>0</v>
      </c>
      <c r="H256" s="303">
        <f t="shared" si="27"/>
        <v>0</v>
      </c>
      <c r="I256" s="16"/>
      <c r="J256" s="2"/>
    </row>
    <row r="257" spans="1:10" ht="12.75" hidden="1">
      <c r="A257" s="61">
        <v>604</v>
      </c>
      <c r="B257" s="135">
        <v>1102</v>
      </c>
      <c r="C257" s="8"/>
      <c r="D257" s="136"/>
      <c r="E257" s="137" t="s">
        <v>290</v>
      </c>
      <c r="F257" s="165">
        <f t="shared" si="27"/>
        <v>0</v>
      </c>
      <c r="G257" s="213">
        <f t="shared" si="27"/>
        <v>0</v>
      </c>
      <c r="H257" s="214">
        <f t="shared" si="27"/>
        <v>0</v>
      </c>
      <c r="J257" s="9"/>
    </row>
    <row r="258" spans="1:8" ht="33.75" hidden="1">
      <c r="A258" s="61">
        <v>604</v>
      </c>
      <c r="B258" s="138">
        <v>1102</v>
      </c>
      <c r="C258" s="161" t="s">
        <v>292</v>
      </c>
      <c r="D258" s="138"/>
      <c r="E258" s="137" t="s">
        <v>339</v>
      </c>
      <c r="F258" s="164">
        <f t="shared" si="27"/>
        <v>0</v>
      </c>
      <c r="G258" s="215">
        <f t="shared" si="27"/>
        <v>0</v>
      </c>
      <c r="H258" s="216">
        <f t="shared" si="27"/>
        <v>0</v>
      </c>
    </row>
    <row r="259" spans="1:11" ht="22.5" customHeight="1" hidden="1">
      <c r="A259" s="61">
        <v>604</v>
      </c>
      <c r="B259" s="138">
        <v>1102</v>
      </c>
      <c r="C259" s="161" t="s">
        <v>293</v>
      </c>
      <c r="D259" s="135"/>
      <c r="E259" s="137" t="s">
        <v>291</v>
      </c>
      <c r="F259" s="186">
        <f t="shared" si="27"/>
        <v>0</v>
      </c>
      <c r="G259" s="217">
        <f t="shared" si="27"/>
        <v>0</v>
      </c>
      <c r="H259" s="218">
        <f t="shared" si="27"/>
        <v>0</v>
      </c>
      <c r="I259" s="182"/>
      <c r="J259" s="53"/>
      <c r="K259" s="53"/>
    </row>
    <row r="260" spans="1:11" ht="12.75" hidden="1">
      <c r="A260" s="61">
        <v>604</v>
      </c>
      <c r="B260" s="139">
        <v>1102</v>
      </c>
      <c r="C260" s="162" t="s">
        <v>294</v>
      </c>
      <c r="D260" s="140"/>
      <c r="E260" s="141" t="s">
        <v>46</v>
      </c>
      <c r="F260" s="181">
        <f>F261+F264</f>
        <v>0</v>
      </c>
      <c r="G260" s="209">
        <f>G261+G264</f>
        <v>0</v>
      </c>
      <c r="H260" s="209">
        <f>H261+H264</f>
        <v>0</v>
      </c>
      <c r="I260" s="182"/>
      <c r="J260" s="53"/>
      <c r="K260" s="53"/>
    </row>
    <row r="261" spans="1:11" ht="45.75" customHeight="1" hidden="1">
      <c r="A261" s="61">
        <v>604</v>
      </c>
      <c r="B261" s="139">
        <v>1102</v>
      </c>
      <c r="C261" s="162" t="s">
        <v>295</v>
      </c>
      <c r="D261" s="140"/>
      <c r="E261" s="35" t="s">
        <v>90</v>
      </c>
      <c r="F261" s="181">
        <f t="shared" si="27"/>
        <v>0</v>
      </c>
      <c r="G261" s="210">
        <f t="shared" si="27"/>
        <v>0</v>
      </c>
      <c r="H261" s="209">
        <f t="shared" si="27"/>
        <v>0</v>
      </c>
      <c r="I261" s="182"/>
      <c r="J261" s="53"/>
      <c r="K261" s="53"/>
    </row>
    <row r="262" spans="1:11" ht="22.5" hidden="1">
      <c r="A262" s="61">
        <v>604</v>
      </c>
      <c r="B262" s="139">
        <v>1102</v>
      </c>
      <c r="C262" s="162" t="s">
        <v>296</v>
      </c>
      <c r="D262" s="140"/>
      <c r="E262" s="35" t="s">
        <v>62</v>
      </c>
      <c r="F262" s="181">
        <f t="shared" si="27"/>
        <v>0</v>
      </c>
      <c r="G262" s="210">
        <f t="shared" si="27"/>
        <v>0</v>
      </c>
      <c r="H262" s="209">
        <f t="shared" si="27"/>
        <v>0</v>
      </c>
      <c r="I262" s="182"/>
      <c r="J262" s="53"/>
      <c r="K262" s="53"/>
    </row>
    <row r="263" spans="1:11" ht="22.5" hidden="1">
      <c r="A263" s="190">
        <v>604</v>
      </c>
      <c r="B263" s="191">
        <v>1102</v>
      </c>
      <c r="C263" s="192" t="s">
        <v>296</v>
      </c>
      <c r="D263" s="193">
        <v>200</v>
      </c>
      <c r="E263" s="24" t="s">
        <v>246</v>
      </c>
      <c r="F263" s="194"/>
      <c r="G263" s="219"/>
      <c r="H263" s="220"/>
      <c r="I263" s="182"/>
      <c r="J263" s="53"/>
      <c r="K263" s="53"/>
    </row>
    <row r="264" spans="1:8" ht="22.5" hidden="1">
      <c r="A264" s="190">
        <v>604</v>
      </c>
      <c r="B264" s="140">
        <v>1102</v>
      </c>
      <c r="C264" s="162" t="s">
        <v>307</v>
      </c>
      <c r="D264" s="140"/>
      <c r="E264" s="25" t="s">
        <v>63</v>
      </c>
      <c r="F264" s="209">
        <f>F265+F267</f>
        <v>0</v>
      </c>
      <c r="G264" s="210">
        <f>G265+G267</f>
        <v>0</v>
      </c>
      <c r="H264" s="209">
        <f>H265+H267</f>
        <v>0</v>
      </c>
    </row>
    <row r="265" spans="1:8" ht="33.75" hidden="1">
      <c r="A265" s="190">
        <v>604</v>
      </c>
      <c r="B265" s="140">
        <v>1102</v>
      </c>
      <c r="C265" s="162" t="s">
        <v>308</v>
      </c>
      <c r="D265" s="140"/>
      <c r="E265" s="35" t="s">
        <v>303</v>
      </c>
      <c r="F265" s="209">
        <f>F266</f>
        <v>0</v>
      </c>
      <c r="G265" s="210">
        <f>G266</f>
        <v>0</v>
      </c>
      <c r="H265" s="209">
        <f>H266</f>
        <v>0</v>
      </c>
    </row>
    <row r="266" spans="1:11" ht="22.5" hidden="1">
      <c r="A266" s="190">
        <v>604</v>
      </c>
      <c r="B266" s="140">
        <v>1102</v>
      </c>
      <c r="C266" s="162" t="s">
        <v>308</v>
      </c>
      <c r="D266" s="193">
        <v>200</v>
      </c>
      <c r="E266" s="24" t="s">
        <v>246</v>
      </c>
      <c r="F266" s="209"/>
      <c r="G266" s="210"/>
      <c r="H266" s="209"/>
      <c r="J266">
        <v>700</v>
      </c>
      <c r="K266" s="53"/>
    </row>
    <row r="267" spans="1:8" ht="45" customHeight="1" hidden="1">
      <c r="A267" s="190">
        <v>604</v>
      </c>
      <c r="B267" s="140">
        <v>1102</v>
      </c>
      <c r="C267" s="162" t="s">
        <v>309</v>
      </c>
      <c r="D267" s="140"/>
      <c r="E267" s="35" t="s">
        <v>304</v>
      </c>
      <c r="F267" s="209">
        <f>F268</f>
        <v>0</v>
      </c>
      <c r="G267" s="210">
        <f>G268</f>
        <v>0</v>
      </c>
      <c r="H267" s="209">
        <f>H268</f>
        <v>0</v>
      </c>
    </row>
    <row r="268" spans="1:8" ht="23.25" hidden="1" thickBot="1">
      <c r="A268" s="195">
        <v>604</v>
      </c>
      <c r="B268" s="144">
        <v>1102</v>
      </c>
      <c r="C268" s="163" t="s">
        <v>309</v>
      </c>
      <c r="D268" s="144">
        <v>200</v>
      </c>
      <c r="E268" s="62" t="s">
        <v>246</v>
      </c>
      <c r="F268" s="211"/>
      <c r="G268" s="212"/>
      <c r="H268" s="211"/>
    </row>
  </sheetData>
  <sheetProtection/>
  <mergeCells count="21">
    <mergeCell ref="E1:H1"/>
    <mergeCell ref="E7:H7"/>
    <mergeCell ref="E2:J2"/>
    <mergeCell ref="E3:J3"/>
    <mergeCell ref="E4:J4"/>
    <mergeCell ref="E8:H8"/>
    <mergeCell ref="E6:J6"/>
    <mergeCell ref="E9:H9"/>
    <mergeCell ref="D14:D17"/>
    <mergeCell ref="F14:H14"/>
    <mergeCell ref="H16:H17"/>
    <mergeCell ref="C14:C17"/>
    <mergeCell ref="E14:E17"/>
    <mergeCell ref="A11:H12"/>
    <mergeCell ref="A14:A17"/>
    <mergeCell ref="B14:B17"/>
    <mergeCell ref="E5:J5"/>
    <mergeCell ref="G16:G17"/>
    <mergeCell ref="F15:F17"/>
    <mergeCell ref="E10:F10"/>
    <mergeCell ref="G15:H15"/>
  </mergeCell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view="pageBreakPreview" zoomScaleNormal="120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5.375" style="29" customWidth="1"/>
    <col min="2" max="2" width="11.75390625" style="115" bestFit="1" customWidth="1"/>
    <col min="3" max="3" width="5.00390625" style="14" customWidth="1"/>
    <col min="4" max="4" width="53.875" style="14" customWidth="1"/>
    <col min="5" max="5" width="12.00390625" style="14" customWidth="1"/>
    <col min="6" max="7" width="9.125" style="0" hidden="1" customWidth="1"/>
    <col min="8" max="8" width="9.625" style="0" customWidth="1"/>
  </cols>
  <sheetData>
    <row r="1" spans="1:9" ht="12.75">
      <c r="A1" s="20"/>
      <c r="B1" s="113"/>
      <c r="C1" s="21"/>
      <c r="D1" s="359" t="s">
        <v>363</v>
      </c>
      <c r="E1" s="359"/>
      <c r="F1" s="360"/>
      <c r="G1" s="360"/>
      <c r="H1" s="360"/>
      <c r="I1" s="360"/>
    </row>
    <row r="2" spans="1:9" ht="12.75">
      <c r="A2" s="20"/>
      <c r="B2" s="113"/>
      <c r="C2" s="21"/>
      <c r="D2" s="359" t="s">
        <v>287</v>
      </c>
      <c r="E2" s="359"/>
      <c r="F2" s="360"/>
      <c r="G2" s="360"/>
      <c r="H2" s="360"/>
      <c r="I2" s="360"/>
    </row>
    <row r="3" spans="1:9" ht="12.75">
      <c r="A3" s="20"/>
      <c r="B3" s="113"/>
      <c r="C3" s="21"/>
      <c r="D3" s="374" t="s">
        <v>365</v>
      </c>
      <c r="E3" s="360"/>
      <c r="F3" s="360"/>
      <c r="G3" s="360"/>
      <c r="H3" s="360"/>
      <c r="I3" s="360"/>
    </row>
    <row r="4" spans="1:9" ht="12.75">
      <c r="A4" s="20"/>
      <c r="B4" s="113"/>
      <c r="C4" s="21"/>
      <c r="D4" s="374" t="s">
        <v>349</v>
      </c>
      <c r="E4" s="360"/>
      <c r="F4" s="360"/>
      <c r="G4" s="360"/>
      <c r="H4" s="360"/>
      <c r="I4" s="360"/>
    </row>
    <row r="5" spans="1:9" ht="12.75">
      <c r="A5" s="20"/>
      <c r="B5" s="113"/>
      <c r="C5" s="21"/>
      <c r="D5" s="374" t="s">
        <v>350</v>
      </c>
      <c r="E5" s="360"/>
      <c r="F5" s="360"/>
      <c r="G5" s="360"/>
      <c r="H5" s="360"/>
      <c r="I5" s="360"/>
    </row>
    <row r="6" spans="1:9" ht="12.75">
      <c r="A6" s="20"/>
      <c r="B6" s="113"/>
      <c r="C6" s="21"/>
      <c r="D6" s="374" t="s">
        <v>351</v>
      </c>
      <c r="E6" s="360"/>
      <c r="F6" s="360"/>
      <c r="G6" s="360"/>
      <c r="H6" s="360"/>
      <c r="I6" s="360"/>
    </row>
    <row r="7" spans="1:10" ht="12.75">
      <c r="A7" s="20"/>
      <c r="B7" s="113"/>
      <c r="C7" s="21"/>
      <c r="D7" s="359" t="s">
        <v>347</v>
      </c>
      <c r="E7" s="359"/>
      <c r="F7" s="360"/>
      <c r="G7" s="360"/>
      <c r="H7" s="360"/>
      <c r="I7" s="360"/>
      <c r="J7" s="1"/>
    </row>
    <row r="8" spans="1:10" ht="12.75">
      <c r="A8" s="20"/>
      <c r="B8" s="113"/>
      <c r="C8" s="21"/>
      <c r="D8" s="359" t="s">
        <v>316</v>
      </c>
      <c r="E8" s="359"/>
      <c r="F8" s="360"/>
      <c r="G8" s="360"/>
      <c r="H8" s="360"/>
      <c r="I8" s="360"/>
      <c r="J8" s="2"/>
    </row>
    <row r="9" spans="1:10" ht="12.75">
      <c r="A9" s="20"/>
      <c r="B9" s="113"/>
      <c r="C9" s="21"/>
      <c r="D9" s="359" t="s">
        <v>345</v>
      </c>
      <c r="E9" s="359"/>
      <c r="F9" s="360"/>
      <c r="G9" s="360"/>
      <c r="H9" s="360"/>
      <c r="I9" s="360"/>
      <c r="J9" s="2"/>
    </row>
    <row r="10" spans="1:10" ht="12.75">
      <c r="A10" s="20"/>
      <c r="B10" s="114"/>
      <c r="C10" s="20"/>
      <c r="D10" s="20"/>
      <c r="E10" s="20"/>
      <c r="F10" s="2"/>
      <c r="G10" s="2"/>
      <c r="H10" s="2"/>
      <c r="I10" s="2"/>
      <c r="J10" s="2"/>
    </row>
    <row r="11" spans="1:10" ht="12.75">
      <c r="A11" s="361" t="s">
        <v>317</v>
      </c>
      <c r="B11" s="361"/>
      <c r="C11" s="361"/>
      <c r="D11" s="361"/>
      <c r="E11" s="361"/>
      <c r="F11" s="360"/>
      <c r="G11" s="360"/>
      <c r="H11" s="360"/>
      <c r="I11" s="360"/>
      <c r="J11" s="2"/>
    </row>
    <row r="12" spans="1:9" ht="32.25" customHeight="1">
      <c r="A12" s="361"/>
      <c r="B12" s="361"/>
      <c r="C12" s="361"/>
      <c r="D12" s="361"/>
      <c r="E12" s="361"/>
      <c r="F12" s="360"/>
      <c r="G12" s="360"/>
      <c r="H12" s="360"/>
      <c r="I12" s="360"/>
    </row>
    <row r="13" spans="1:9" ht="11.25" customHeight="1" thickBot="1">
      <c r="A13" s="224"/>
      <c r="B13" s="224"/>
      <c r="C13" s="224"/>
      <c r="D13" s="224"/>
      <c r="E13" s="224"/>
      <c r="F13" s="27"/>
      <c r="G13" s="27"/>
      <c r="H13" s="27"/>
      <c r="I13" s="27"/>
    </row>
    <row r="14" spans="1:9" ht="13.5" customHeight="1">
      <c r="A14" s="380" t="s">
        <v>5</v>
      </c>
      <c r="B14" s="395" t="s">
        <v>6</v>
      </c>
      <c r="C14" s="381" t="s">
        <v>7</v>
      </c>
      <c r="D14" s="394" t="s">
        <v>8</v>
      </c>
      <c r="E14" s="394" t="s">
        <v>220</v>
      </c>
      <c r="F14" s="369"/>
      <c r="G14" s="369"/>
      <c r="H14" s="369"/>
      <c r="I14" s="370"/>
    </row>
    <row r="15" spans="1:9" ht="12.75">
      <c r="A15" s="365"/>
      <c r="B15" s="376"/>
      <c r="C15" s="368"/>
      <c r="D15" s="396"/>
      <c r="E15" s="397" t="s">
        <v>247</v>
      </c>
      <c r="F15" s="69"/>
      <c r="G15" s="69"/>
      <c r="H15" s="372" t="s">
        <v>217</v>
      </c>
      <c r="I15" s="373"/>
    </row>
    <row r="16" spans="1:9" ht="12.75">
      <c r="A16" s="365"/>
      <c r="B16" s="376"/>
      <c r="C16" s="368"/>
      <c r="D16" s="396"/>
      <c r="E16" s="371"/>
      <c r="F16" s="69"/>
      <c r="G16" s="69"/>
      <c r="H16" s="71" t="s">
        <v>285</v>
      </c>
      <c r="I16" s="132" t="s">
        <v>315</v>
      </c>
    </row>
    <row r="17" spans="1:9" ht="12.75">
      <c r="A17" s="60"/>
      <c r="B17" s="108"/>
      <c r="C17" s="46"/>
      <c r="D17" s="167" t="s">
        <v>22</v>
      </c>
      <c r="E17" s="168">
        <f>E18+E107+E116+E136+E151+E237+E245+E253</f>
        <v>11827.49399</v>
      </c>
      <c r="F17" s="168" t="e">
        <f>F18+F107+F116+F136+F151+F237+F245+F253</f>
        <v>#REF!</v>
      </c>
      <c r="G17" s="168" t="e">
        <f>G18+G107+G116+G136+G151+G237+G245+G253</f>
        <v>#REF!</v>
      </c>
      <c r="H17" s="168">
        <f>H18+H107+H116+H136+H151+H237+H245+H253</f>
        <v>8405.619999999999</v>
      </c>
      <c r="I17" s="310">
        <f>I18+I107+I116+I136+I151+I237+I245+I253</f>
        <v>7684.78</v>
      </c>
    </row>
    <row r="18" spans="1:9" ht="12.75">
      <c r="A18" s="55" t="s">
        <v>9</v>
      </c>
      <c r="B18" s="73"/>
      <c r="C18" s="12"/>
      <c r="D18" s="48" t="s">
        <v>13</v>
      </c>
      <c r="E18" s="73">
        <f>E26+E51+E37+E44+E19</f>
        <v>4201.95</v>
      </c>
      <c r="F18" s="73" t="e">
        <f>F26+F51+F37+F44+F19</f>
        <v>#REF!</v>
      </c>
      <c r="G18" s="73" t="e">
        <f>G26+G51+G37+G44+G19</f>
        <v>#REF!</v>
      </c>
      <c r="H18" s="73">
        <f>H26+H51+H37+H44+H19</f>
        <v>2790.85</v>
      </c>
      <c r="I18" s="63">
        <f>I26+I51+I37+I44+I19</f>
        <v>2770.85</v>
      </c>
    </row>
    <row r="19" spans="1:9" ht="22.5">
      <c r="A19" s="55" t="s">
        <v>357</v>
      </c>
      <c r="B19" s="73"/>
      <c r="C19" s="12"/>
      <c r="D19" s="23" t="s">
        <v>358</v>
      </c>
      <c r="E19" s="73">
        <f aca="true" t="shared" si="0" ref="E19:I20">E20</f>
        <v>101.69999999999999</v>
      </c>
      <c r="F19" s="73">
        <f t="shared" si="0"/>
        <v>0</v>
      </c>
      <c r="G19" s="73">
        <f t="shared" si="0"/>
        <v>0</v>
      </c>
      <c r="H19" s="73">
        <f t="shared" si="0"/>
        <v>0</v>
      </c>
      <c r="I19" s="63">
        <f t="shared" si="0"/>
        <v>0</v>
      </c>
    </row>
    <row r="20" spans="1:12" ht="33.75">
      <c r="A20" s="55" t="s">
        <v>357</v>
      </c>
      <c r="B20" s="226">
        <v>3000000000</v>
      </c>
      <c r="C20" s="12"/>
      <c r="D20" s="23" t="s">
        <v>334</v>
      </c>
      <c r="E20" s="73">
        <f t="shared" si="0"/>
        <v>101.69999999999999</v>
      </c>
      <c r="F20" s="73">
        <f t="shared" si="0"/>
        <v>0</v>
      </c>
      <c r="G20" s="73">
        <f t="shared" si="0"/>
        <v>0</v>
      </c>
      <c r="H20" s="73">
        <f t="shared" si="0"/>
        <v>0</v>
      </c>
      <c r="I20" s="63">
        <f t="shared" si="0"/>
        <v>0</v>
      </c>
      <c r="J20" s="337"/>
      <c r="K20" s="337"/>
      <c r="L20" s="337"/>
    </row>
    <row r="21" spans="1:9" ht="12.75">
      <c r="A21" s="55" t="s">
        <v>357</v>
      </c>
      <c r="B21" s="226">
        <v>3090000000</v>
      </c>
      <c r="C21" s="12"/>
      <c r="D21" s="23" t="s">
        <v>65</v>
      </c>
      <c r="E21" s="73">
        <f>E22</f>
        <v>101.69999999999999</v>
      </c>
      <c r="F21" s="73">
        <f aca="true" t="shared" si="1" ref="F21:I24">F22</f>
        <v>0</v>
      </c>
      <c r="G21" s="73">
        <f t="shared" si="1"/>
        <v>0</v>
      </c>
      <c r="H21" s="73">
        <f t="shared" si="1"/>
        <v>0</v>
      </c>
      <c r="I21" s="63">
        <f t="shared" si="1"/>
        <v>0</v>
      </c>
    </row>
    <row r="22" spans="1:9" ht="12.75">
      <c r="A22" s="57" t="s">
        <v>357</v>
      </c>
      <c r="B22" s="225">
        <v>3090400000</v>
      </c>
      <c r="C22" s="7"/>
      <c r="D22" s="25" t="s">
        <v>359</v>
      </c>
      <c r="E22" s="74">
        <f>E23</f>
        <v>101.69999999999999</v>
      </c>
      <c r="F22" s="74">
        <f t="shared" si="1"/>
        <v>0</v>
      </c>
      <c r="G22" s="74">
        <f t="shared" si="1"/>
        <v>0</v>
      </c>
      <c r="H22" s="74">
        <f t="shared" si="1"/>
        <v>0</v>
      </c>
      <c r="I22" s="64">
        <f t="shared" si="1"/>
        <v>0</v>
      </c>
    </row>
    <row r="23" spans="1:9" ht="12.75">
      <c r="A23" s="57" t="s">
        <v>357</v>
      </c>
      <c r="B23" s="225">
        <v>3090440000</v>
      </c>
      <c r="C23" s="7"/>
      <c r="D23" s="25" t="s">
        <v>59</v>
      </c>
      <c r="E23" s="74">
        <f>E24</f>
        <v>101.69999999999999</v>
      </c>
      <c r="F23" s="74">
        <f t="shared" si="1"/>
        <v>0</v>
      </c>
      <c r="G23" s="74">
        <f t="shared" si="1"/>
        <v>0</v>
      </c>
      <c r="H23" s="74">
        <f t="shared" si="1"/>
        <v>0</v>
      </c>
      <c r="I23" s="64">
        <f t="shared" si="1"/>
        <v>0</v>
      </c>
    </row>
    <row r="24" spans="1:9" ht="22.5">
      <c r="A24" s="57" t="s">
        <v>357</v>
      </c>
      <c r="B24" s="225">
        <v>3090440010</v>
      </c>
      <c r="C24" s="7"/>
      <c r="D24" s="25" t="s">
        <v>360</v>
      </c>
      <c r="E24" s="74">
        <f>E25</f>
        <v>101.69999999999999</v>
      </c>
      <c r="F24" s="74">
        <f t="shared" si="1"/>
        <v>0</v>
      </c>
      <c r="G24" s="74">
        <f t="shared" si="1"/>
        <v>0</v>
      </c>
      <c r="H24" s="74">
        <f t="shared" si="1"/>
        <v>0</v>
      </c>
      <c r="I24" s="64">
        <f t="shared" si="1"/>
        <v>0</v>
      </c>
    </row>
    <row r="25" spans="1:9" ht="45">
      <c r="A25" s="57" t="s">
        <v>357</v>
      </c>
      <c r="B25" s="225">
        <v>3090440010</v>
      </c>
      <c r="C25" s="7" t="s">
        <v>27</v>
      </c>
      <c r="D25" s="25" t="s">
        <v>28</v>
      </c>
      <c r="E25" s="74">
        <f>ВЕД!F27</f>
        <v>101.69999999999999</v>
      </c>
      <c r="F25" s="74">
        <f>ВЕД!G27</f>
        <v>0</v>
      </c>
      <c r="G25" s="74">
        <f>ВЕД!H27</f>
        <v>0</v>
      </c>
      <c r="H25" s="74">
        <f>ВЕД!I27</f>
        <v>0</v>
      </c>
      <c r="I25" s="64">
        <f>ВЕД!J27</f>
        <v>0</v>
      </c>
    </row>
    <row r="26" spans="1:9" ht="33.75">
      <c r="A26" s="55" t="s">
        <v>53</v>
      </c>
      <c r="B26" s="109"/>
      <c r="C26" s="49"/>
      <c r="D26" s="48" t="s">
        <v>64</v>
      </c>
      <c r="E26" s="73">
        <f>E27</f>
        <v>2626.3999999999996</v>
      </c>
      <c r="F26" s="73" t="e">
        <f aca="true" t="shared" si="2" ref="F26:I29">F27</f>
        <v>#REF!</v>
      </c>
      <c r="G26" s="73" t="e">
        <f t="shared" si="2"/>
        <v>#REF!</v>
      </c>
      <c r="H26" s="73">
        <f t="shared" si="2"/>
        <v>2489.2</v>
      </c>
      <c r="I26" s="63">
        <f t="shared" si="2"/>
        <v>2489.2</v>
      </c>
    </row>
    <row r="27" spans="1:9" ht="33.75">
      <c r="A27" s="55" t="s">
        <v>53</v>
      </c>
      <c r="B27" s="109" t="s">
        <v>112</v>
      </c>
      <c r="C27" s="12"/>
      <c r="D27" s="48" t="s">
        <v>334</v>
      </c>
      <c r="E27" s="73">
        <f>E28</f>
        <v>2626.3999999999996</v>
      </c>
      <c r="F27" s="73" t="e">
        <f t="shared" si="2"/>
        <v>#REF!</v>
      </c>
      <c r="G27" s="73" t="e">
        <f t="shared" si="2"/>
        <v>#REF!</v>
      </c>
      <c r="H27" s="73">
        <f t="shared" si="2"/>
        <v>2489.2</v>
      </c>
      <c r="I27" s="63">
        <f t="shared" si="2"/>
        <v>2489.2</v>
      </c>
    </row>
    <row r="28" spans="1:9" ht="12.75">
      <c r="A28" s="55" t="s">
        <v>53</v>
      </c>
      <c r="B28" s="109" t="s">
        <v>117</v>
      </c>
      <c r="C28" s="12"/>
      <c r="D28" s="101" t="s">
        <v>65</v>
      </c>
      <c r="E28" s="73">
        <f>E29</f>
        <v>2626.3999999999996</v>
      </c>
      <c r="F28" s="73" t="e">
        <f t="shared" si="2"/>
        <v>#REF!</v>
      </c>
      <c r="G28" s="73" t="e">
        <f t="shared" si="2"/>
        <v>#REF!</v>
      </c>
      <c r="H28" s="73">
        <f t="shared" si="2"/>
        <v>2489.2</v>
      </c>
      <c r="I28" s="63">
        <f t="shared" si="2"/>
        <v>2489.2</v>
      </c>
    </row>
    <row r="29" spans="1:9" ht="22.5">
      <c r="A29" s="57" t="s">
        <v>53</v>
      </c>
      <c r="B29" s="105" t="s">
        <v>185</v>
      </c>
      <c r="C29" s="7"/>
      <c r="D29" s="50" t="s">
        <v>214</v>
      </c>
      <c r="E29" s="78">
        <f>E30</f>
        <v>2626.3999999999996</v>
      </c>
      <c r="F29" s="78" t="e">
        <f t="shared" si="2"/>
        <v>#REF!</v>
      </c>
      <c r="G29" s="78" t="e">
        <f t="shared" si="2"/>
        <v>#REF!</v>
      </c>
      <c r="H29" s="78">
        <f t="shared" si="2"/>
        <v>2489.2</v>
      </c>
      <c r="I29" s="66">
        <f t="shared" si="2"/>
        <v>2489.2</v>
      </c>
    </row>
    <row r="30" spans="1:9" ht="12.75">
      <c r="A30" s="57" t="s">
        <v>53</v>
      </c>
      <c r="B30" s="105" t="s">
        <v>186</v>
      </c>
      <c r="C30" s="7"/>
      <c r="D30" s="51" t="s">
        <v>59</v>
      </c>
      <c r="E30" s="78">
        <f>E31+E35</f>
        <v>2626.3999999999996</v>
      </c>
      <c r="F30" s="78" t="e">
        <f>F31+F35</f>
        <v>#REF!</v>
      </c>
      <c r="G30" s="78" t="e">
        <f>G31+G35</f>
        <v>#REF!</v>
      </c>
      <c r="H30" s="78">
        <f>H31+H35</f>
        <v>2489.2</v>
      </c>
      <c r="I30" s="66">
        <f>I31+I35</f>
        <v>2489.2</v>
      </c>
    </row>
    <row r="31" spans="1:9" ht="22.5">
      <c r="A31" s="57" t="s">
        <v>53</v>
      </c>
      <c r="B31" s="105" t="s">
        <v>187</v>
      </c>
      <c r="C31" s="7"/>
      <c r="D31" s="50" t="s">
        <v>215</v>
      </c>
      <c r="E31" s="78">
        <f>E32+E33+E34</f>
        <v>2626.3999999999996</v>
      </c>
      <c r="F31" s="78" t="e">
        <f>F32+F33+F34</f>
        <v>#REF!</v>
      </c>
      <c r="G31" s="78" t="e">
        <f>G32+G33+G34</f>
        <v>#REF!</v>
      </c>
      <c r="H31" s="78">
        <f>H32+H33+H34</f>
        <v>1891.4</v>
      </c>
      <c r="I31" s="66">
        <f>I32+I33+I34</f>
        <v>1891.4</v>
      </c>
    </row>
    <row r="32" spans="1:9" ht="45" customHeight="1">
      <c r="A32" s="57" t="s">
        <v>53</v>
      </c>
      <c r="B32" s="105" t="str">
        <f>B31</f>
        <v>3090140010</v>
      </c>
      <c r="C32" s="7" t="s">
        <v>27</v>
      </c>
      <c r="D32" s="51" t="s">
        <v>28</v>
      </c>
      <c r="E32" s="78">
        <f>ВЕД!F34</f>
        <v>2071.8999999999996</v>
      </c>
      <c r="F32" s="78" t="e">
        <f>ВЕД!#REF!</f>
        <v>#REF!</v>
      </c>
      <c r="G32" s="78" t="e">
        <f>ВЕД!#REF!</f>
        <v>#REF!</v>
      </c>
      <c r="H32" s="78">
        <f>ВЕД!G34</f>
        <v>1480.4</v>
      </c>
      <c r="I32" s="66">
        <f>ВЕД!H34</f>
        <v>1480.4</v>
      </c>
    </row>
    <row r="33" spans="1:9" ht="22.5">
      <c r="A33" s="57" t="s">
        <v>53</v>
      </c>
      <c r="B33" s="105" t="str">
        <f>B32</f>
        <v>3090140010</v>
      </c>
      <c r="C33" s="7" t="s">
        <v>29</v>
      </c>
      <c r="D33" s="51" t="s">
        <v>246</v>
      </c>
      <c r="E33" s="78">
        <f>ВЕД!F35</f>
        <v>551.5</v>
      </c>
      <c r="F33" s="78" t="e">
        <f>ВЕД!#REF!</f>
        <v>#REF!</v>
      </c>
      <c r="G33" s="78" t="e">
        <f>ВЕД!#REF!</f>
        <v>#REF!</v>
      </c>
      <c r="H33" s="78">
        <f>ВЕД!G35</f>
        <v>403</v>
      </c>
      <c r="I33" s="66">
        <f>ВЕД!H35</f>
        <v>403</v>
      </c>
    </row>
    <row r="34" spans="1:9" ht="12.75">
      <c r="A34" s="57" t="s">
        <v>53</v>
      </c>
      <c r="B34" s="105" t="str">
        <f>B33</f>
        <v>3090140010</v>
      </c>
      <c r="C34" s="7" t="s">
        <v>31</v>
      </c>
      <c r="D34" s="51" t="s">
        <v>32</v>
      </c>
      <c r="E34" s="78">
        <f>ВЕД!F36</f>
        <v>3</v>
      </c>
      <c r="F34" s="78" t="e">
        <f>ВЕД!#REF!</f>
        <v>#REF!</v>
      </c>
      <c r="G34" s="78" t="e">
        <f>ВЕД!#REF!</f>
        <v>#REF!</v>
      </c>
      <c r="H34" s="78">
        <f>ВЕД!G36</f>
        <v>8</v>
      </c>
      <c r="I34" s="66">
        <f>ВЕД!H36</f>
        <v>8</v>
      </c>
    </row>
    <row r="35" spans="1:9" ht="23.25" customHeight="1">
      <c r="A35" s="57" t="s">
        <v>53</v>
      </c>
      <c r="B35" s="105" t="s">
        <v>188</v>
      </c>
      <c r="C35" s="7"/>
      <c r="D35" s="50" t="s">
        <v>216</v>
      </c>
      <c r="E35" s="78">
        <f>E36</f>
        <v>0</v>
      </c>
      <c r="F35" s="78" t="e">
        <f>F36</f>
        <v>#REF!</v>
      </c>
      <c r="G35" s="78" t="e">
        <f>G36</f>
        <v>#REF!</v>
      </c>
      <c r="H35" s="78">
        <f>H36</f>
        <v>597.8</v>
      </c>
      <c r="I35" s="66">
        <f>I36</f>
        <v>597.8</v>
      </c>
    </row>
    <row r="36" spans="1:9" ht="45">
      <c r="A36" s="57" t="s">
        <v>53</v>
      </c>
      <c r="B36" s="105" t="str">
        <f>B35</f>
        <v>3090140020</v>
      </c>
      <c r="C36" s="7" t="s">
        <v>27</v>
      </c>
      <c r="D36" s="51" t="s">
        <v>28</v>
      </c>
      <c r="E36" s="78">
        <f>ВЕД!F38</f>
        <v>0</v>
      </c>
      <c r="F36" s="78" t="e">
        <f>ВЕД!#REF!</f>
        <v>#REF!</v>
      </c>
      <c r="G36" s="78" t="e">
        <f>ВЕД!#REF!</f>
        <v>#REF!</v>
      </c>
      <c r="H36" s="78">
        <f>ВЕД!G38</f>
        <v>597.8</v>
      </c>
      <c r="I36" s="66">
        <f>ВЕД!H38</f>
        <v>597.8</v>
      </c>
    </row>
    <row r="37" spans="1:9" ht="33.75">
      <c r="A37" s="55" t="s">
        <v>103</v>
      </c>
      <c r="B37" s="109"/>
      <c r="C37" s="12"/>
      <c r="D37" s="48" t="s">
        <v>361</v>
      </c>
      <c r="E37" s="79">
        <f aca="true" t="shared" si="3" ref="E37:I40">E38</f>
        <v>125</v>
      </c>
      <c r="F37" s="79">
        <f t="shared" si="3"/>
        <v>125</v>
      </c>
      <c r="G37" s="79">
        <f t="shared" si="3"/>
        <v>125</v>
      </c>
      <c r="H37" s="79">
        <f t="shared" si="3"/>
        <v>125</v>
      </c>
      <c r="I37" s="67">
        <f t="shared" si="3"/>
        <v>125</v>
      </c>
    </row>
    <row r="38" spans="1:9" ht="12.75">
      <c r="A38" s="55" t="s">
        <v>103</v>
      </c>
      <c r="B38" s="109" t="s">
        <v>58</v>
      </c>
      <c r="C38" s="12"/>
      <c r="D38" s="48" t="s">
        <v>33</v>
      </c>
      <c r="E38" s="79">
        <f t="shared" si="3"/>
        <v>125</v>
      </c>
      <c r="F38" s="79">
        <f t="shared" si="3"/>
        <v>125</v>
      </c>
      <c r="G38" s="79">
        <f t="shared" si="3"/>
        <v>125</v>
      </c>
      <c r="H38" s="79">
        <f t="shared" si="3"/>
        <v>125</v>
      </c>
      <c r="I38" s="67">
        <f t="shared" si="3"/>
        <v>125</v>
      </c>
    </row>
    <row r="39" spans="1:9" ht="32.25">
      <c r="A39" s="55" t="s">
        <v>103</v>
      </c>
      <c r="B39" s="109" t="s">
        <v>198</v>
      </c>
      <c r="C39" s="12"/>
      <c r="D39" s="101" t="s">
        <v>76</v>
      </c>
      <c r="E39" s="79">
        <f t="shared" si="3"/>
        <v>125</v>
      </c>
      <c r="F39" s="79">
        <f t="shared" si="3"/>
        <v>125</v>
      </c>
      <c r="G39" s="79">
        <f t="shared" si="3"/>
        <v>125</v>
      </c>
      <c r="H39" s="79">
        <f t="shared" si="3"/>
        <v>125</v>
      </c>
      <c r="I39" s="67">
        <f t="shared" si="3"/>
        <v>125</v>
      </c>
    </row>
    <row r="40" spans="1:9" ht="12.75">
      <c r="A40" s="57" t="s">
        <v>103</v>
      </c>
      <c r="B40" s="105" t="s">
        <v>198</v>
      </c>
      <c r="C40" s="7"/>
      <c r="D40" s="51" t="s">
        <v>60</v>
      </c>
      <c r="E40" s="78">
        <f t="shared" si="3"/>
        <v>125</v>
      </c>
      <c r="F40" s="78">
        <f t="shared" si="3"/>
        <v>125</v>
      </c>
      <c r="G40" s="78">
        <f t="shared" si="3"/>
        <v>125</v>
      </c>
      <c r="H40" s="78">
        <f t="shared" si="3"/>
        <v>125</v>
      </c>
      <c r="I40" s="66">
        <f t="shared" si="3"/>
        <v>125</v>
      </c>
    </row>
    <row r="41" spans="1:9" ht="12.75">
      <c r="A41" s="57" t="s">
        <v>103</v>
      </c>
      <c r="B41" s="105" t="s">
        <v>199</v>
      </c>
      <c r="C41" s="7"/>
      <c r="D41" s="51" t="s">
        <v>59</v>
      </c>
      <c r="E41" s="78">
        <f aca="true" t="shared" si="4" ref="E41:I42">E42</f>
        <v>125</v>
      </c>
      <c r="F41" s="78">
        <f t="shared" si="4"/>
        <v>125</v>
      </c>
      <c r="G41" s="78">
        <f t="shared" si="4"/>
        <v>125</v>
      </c>
      <c r="H41" s="78">
        <f t="shared" si="4"/>
        <v>125</v>
      </c>
      <c r="I41" s="66">
        <f t="shared" si="4"/>
        <v>125</v>
      </c>
    </row>
    <row r="42" spans="1:9" ht="33.75">
      <c r="A42" s="57" t="s">
        <v>103</v>
      </c>
      <c r="B42" s="225">
        <v>9960040010</v>
      </c>
      <c r="C42" s="7"/>
      <c r="D42" s="35" t="s">
        <v>320</v>
      </c>
      <c r="E42" s="78">
        <f t="shared" si="4"/>
        <v>125</v>
      </c>
      <c r="F42" s="78">
        <f t="shared" si="4"/>
        <v>125</v>
      </c>
      <c r="G42" s="78">
        <f t="shared" si="4"/>
        <v>125</v>
      </c>
      <c r="H42" s="78">
        <f t="shared" si="4"/>
        <v>125</v>
      </c>
      <c r="I42" s="66">
        <f t="shared" si="4"/>
        <v>125</v>
      </c>
    </row>
    <row r="43" spans="1:9" ht="12.75">
      <c r="A43" s="57" t="s">
        <v>103</v>
      </c>
      <c r="B43" s="225">
        <v>9960040010</v>
      </c>
      <c r="C43" s="7" t="s">
        <v>2</v>
      </c>
      <c r="D43" s="25" t="s">
        <v>3</v>
      </c>
      <c r="E43" s="78">
        <f>ВЕД!F45</f>
        <v>125</v>
      </c>
      <c r="F43" s="78">
        <f>ВЕД!G45</f>
        <v>125</v>
      </c>
      <c r="G43" s="78">
        <f>ВЕД!H45</f>
        <v>125</v>
      </c>
      <c r="H43" s="78">
        <f>ВЕД!G45</f>
        <v>125</v>
      </c>
      <c r="I43" s="66">
        <f>ВЕД!H45</f>
        <v>125</v>
      </c>
    </row>
    <row r="44" spans="1:9" ht="12.75">
      <c r="A44" s="55" t="s">
        <v>323</v>
      </c>
      <c r="B44" s="226"/>
      <c r="C44" s="12"/>
      <c r="D44" s="23" t="s">
        <v>324</v>
      </c>
      <c r="E44" s="79">
        <f aca="true" t="shared" si="5" ref="E44:I49">E45</f>
        <v>230</v>
      </c>
      <c r="F44" s="79">
        <f t="shared" si="5"/>
        <v>0</v>
      </c>
      <c r="G44" s="79">
        <f t="shared" si="5"/>
        <v>0</v>
      </c>
      <c r="H44" s="79">
        <f t="shared" si="5"/>
        <v>0</v>
      </c>
      <c r="I44" s="67">
        <f t="shared" si="5"/>
        <v>0</v>
      </c>
    </row>
    <row r="45" spans="1:9" ht="12.75">
      <c r="A45" s="55" t="s">
        <v>323</v>
      </c>
      <c r="B45" s="109" t="s">
        <v>58</v>
      </c>
      <c r="C45" s="12"/>
      <c r="D45" s="23" t="s">
        <v>33</v>
      </c>
      <c r="E45" s="79">
        <f t="shared" si="5"/>
        <v>230</v>
      </c>
      <c r="F45" s="79">
        <f t="shared" si="5"/>
        <v>0</v>
      </c>
      <c r="G45" s="79">
        <f t="shared" si="5"/>
        <v>0</v>
      </c>
      <c r="H45" s="79">
        <f t="shared" si="5"/>
        <v>0</v>
      </c>
      <c r="I45" s="67">
        <f t="shared" si="5"/>
        <v>0</v>
      </c>
    </row>
    <row r="46" spans="1:9" ht="22.5">
      <c r="A46" s="55" t="s">
        <v>323</v>
      </c>
      <c r="B46" s="226" t="s">
        <v>325</v>
      </c>
      <c r="C46" s="12"/>
      <c r="D46" s="23" t="s">
        <v>326</v>
      </c>
      <c r="E46" s="79">
        <f t="shared" si="5"/>
        <v>230</v>
      </c>
      <c r="F46" s="79">
        <f t="shared" si="5"/>
        <v>0</v>
      </c>
      <c r="G46" s="79">
        <f t="shared" si="5"/>
        <v>0</v>
      </c>
      <c r="H46" s="79">
        <f t="shared" si="5"/>
        <v>0</v>
      </c>
      <c r="I46" s="67">
        <f t="shared" si="5"/>
        <v>0</v>
      </c>
    </row>
    <row r="47" spans="1:9" ht="12.75">
      <c r="A47" s="57" t="s">
        <v>323</v>
      </c>
      <c r="B47" s="225" t="s">
        <v>325</v>
      </c>
      <c r="C47" s="7"/>
      <c r="D47" s="25" t="s">
        <v>60</v>
      </c>
      <c r="E47" s="78">
        <f t="shared" si="5"/>
        <v>230</v>
      </c>
      <c r="F47" s="78">
        <f t="shared" si="5"/>
        <v>0</v>
      </c>
      <c r="G47" s="78">
        <f t="shared" si="5"/>
        <v>0</v>
      </c>
      <c r="H47" s="78">
        <f t="shared" si="5"/>
        <v>0</v>
      </c>
      <c r="I47" s="66">
        <f t="shared" si="5"/>
        <v>0</v>
      </c>
    </row>
    <row r="48" spans="1:9" ht="12.75">
      <c r="A48" s="57" t="s">
        <v>323</v>
      </c>
      <c r="B48" s="225" t="s">
        <v>327</v>
      </c>
      <c r="C48" s="7"/>
      <c r="D48" s="25" t="s">
        <v>59</v>
      </c>
      <c r="E48" s="78">
        <f t="shared" si="5"/>
        <v>230</v>
      </c>
      <c r="F48" s="78">
        <f t="shared" si="5"/>
        <v>0</v>
      </c>
      <c r="G48" s="78">
        <f t="shared" si="5"/>
        <v>0</v>
      </c>
      <c r="H48" s="78">
        <f t="shared" si="5"/>
        <v>0</v>
      </c>
      <c r="I48" s="66">
        <f t="shared" si="5"/>
        <v>0</v>
      </c>
    </row>
    <row r="49" spans="1:9" ht="22.5">
      <c r="A49" s="57" t="s">
        <v>323</v>
      </c>
      <c r="B49" s="225" t="s">
        <v>328</v>
      </c>
      <c r="C49" s="7"/>
      <c r="D49" s="35" t="s">
        <v>329</v>
      </c>
      <c r="E49" s="78">
        <f t="shared" si="5"/>
        <v>230</v>
      </c>
      <c r="F49" s="78">
        <f t="shared" si="5"/>
        <v>0</v>
      </c>
      <c r="G49" s="78">
        <f t="shared" si="5"/>
        <v>0</v>
      </c>
      <c r="H49" s="78">
        <f t="shared" si="5"/>
        <v>0</v>
      </c>
      <c r="I49" s="66">
        <f t="shared" si="5"/>
        <v>0</v>
      </c>
    </row>
    <row r="50" spans="1:9" ht="12.75">
      <c r="A50" s="57" t="s">
        <v>323</v>
      </c>
      <c r="B50" s="225" t="s">
        <v>328</v>
      </c>
      <c r="C50" s="7" t="s">
        <v>31</v>
      </c>
      <c r="D50" s="25" t="s">
        <v>32</v>
      </c>
      <c r="E50" s="78">
        <f>ВЕД!F52</f>
        <v>230</v>
      </c>
      <c r="F50" s="78">
        <f>ВЕД!G52</f>
        <v>0</v>
      </c>
      <c r="G50" s="78">
        <f>ВЕД!H52</f>
        <v>0</v>
      </c>
      <c r="H50" s="78">
        <f>ВЕД!I52</f>
        <v>0</v>
      </c>
      <c r="I50" s="66">
        <f>ВЕД!J52</f>
        <v>0</v>
      </c>
    </row>
    <row r="51" spans="1:9" ht="12.75">
      <c r="A51" s="55" t="s">
        <v>23</v>
      </c>
      <c r="B51" s="73"/>
      <c r="C51" s="12"/>
      <c r="D51" s="48" t="s">
        <v>14</v>
      </c>
      <c r="E51" s="79">
        <f>E52+E63+E101</f>
        <v>1118.85</v>
      </c>
      <c r="F51" s="79" t="e">
        <f>F52+F63+F101</f>
        <v>#REF!</v>
      </c>
      <c r="G51" s="79" t="e">
        <f>G52+G63+G101</f>
        <v>#REF!</v>
      </c>
      <c r="H51" s="79">
        <f>H52+H63+H101</f>
        <v>176.65</v>
      </c>
      <c r="I51" s="67">
        <f>I52+I63+I101</f>
        <v>156.65</v>
      </c>
    </row>
    <row r="52" spans="1:9" ht="33.75">
      <c r="A52" s="55" t="s">
        <v>23</v>
      </c>
      <c r="B52" s="109" t="s">
        <v>112</v>
      </c>
      <c r="C52" s="12"/>
      <c r="D52" s="48" t="s">
        <v>334</v>
      </c>
      <c r="E52" s="79">
        <f>E53+E58</f>
        <v>5.8500000000000005</v>
      </c>
      <c r="F52" s="79" t="e">
        <f>F53+F58</f>
        <v>#REF!</v>
      </c>
      <c r="G52" s="79" t="e">
        <f>G53+G58</f>
        <v>#REF!</v>
      </c>
      <c r="H52" s="79">
        <f>H53+H58</f>
        <v>6.15</v>
      </c>
      <c r="I52" s="67">
        <f>I53+I58</f>
        <v>6.15</v>
      </c>
    </row>
    <row r="53" spans="1:9" ht="32.25">
      <c r="A53" s="55" t="s">
        <v>23</v>
      </c>
      <c r="B53" s="109" t="s">
        <v>113</v>
      </c>
      <c r="C53" s="12"/>
      <c r="D53" s="101" t="s">
        <v>335</v>
      </c>
      <c r="E53" s="79">
        <f>E54</f>
        <v>5.7</v>
      </c>
      <c r="F53" s="79" t="e">
        <f aca="true" t="shared" si="6" ref="F53:I55">F54</f>
        <v>#REF!</v>
      </c>
      <c r="G53" s="79" t="e">
        <f t="shared" si="6"/>
        <v>#REF!</v>
      </c>
      <c r="H53" s="79">
        <f t="shared" si="6"/>
        <v>6</v>
      </c>
      <c r="I53" s="67">
        <f t="shared" si="6"/>
        <v>6</v>
      </c>
    </row>
    <row r="54" spans="1:9" ht="22.5" customHeight="1">
      <c r="A54" s="57" t="s">
        <v>23</v>
      </c>
      <c r="B54" s="105" t="s">
        <v>114</v>
      </c>
      <c r="C54" s="12"/>
      <c r="D54" s="50" t="s">
        <v>99</v>
      </c>
      <c r="E54" s="78">
        <f>E55</f>
        <v>5.7</v>
      </c>
      <c r="F54" s="78" t="e">
        <f t="shared" si="6"/>
        <v>#REF!</v>
      </c>
      <c r="G54" s="78" t="e">
        <f t="shared" si="6"/>
        <v>#REF!</v>
      </c>
      <c r="H54" s="78">
        <f t="shared" si="6"/>
        <v>6</v>
      </c>
      <c r="I54" s="66">
        <f t="shared" si="6"/>
        <v>6</v>
      </c>
    </row>
    <row r="55" spans="1:9" ht="12.75">
      <c r="A55" s="57" t="s">
        <v>23</v>
      </c>
      <c r="B55" s="105" t="s">
        <v>115</v>
      </c>
      <c r="C55" s="12"/>
      <c r="D55" s="51" t="s">
        <v>59</v>
      </c>
      <c r="E55" s="74">
        <f>E56</f>
        <v>5.7</v>
      </c>
      <c r="F55" s="74" t="e">
        <f t="shared" si="6"/>
        <v>#REF!</v>
      </c>
      <c r="G55" s="74" t="e">
        <f t="shared" si="6"/>
        <v>#REF!</v>
      </c>
      <c r="H55" s="74">
        <f t="shared" si="6"/>
        <v>6</v>
      </c>
      <c r="I55" s="64">
        <f t="shared" si="6"/>
        <v>6</v>
      </c>
    </row>
    <row r="56" spans="1:9" ht="22.5">
      <c r="A56" s="57" t="s">
        <v>23</v>
      </c>
      <c r="B56" s="105" t="s">
        <v>116</v>
      </c>
      <c r="C56" s="12"/>
      <c r="D56" s="50" t="s">
        <v>98</v>
      </c>
      <c r="E56" s="74">
        <f>E57</f>
        <v>5.7</v>
      </c>
      <c r="F56" s="74" t="e">
        <f>F57</f>
        <v>#REF!</v>
      </c>
      <c r="G56" s="74" t="e">
        <f>G57</f>
        <v>#REF!</v>
      </c>
      <c r="H56" s="74">
        <f>H57</f>
        <v>6</v>
      </c>
      <c r="I56" s="64">
        <f>I57</f>
        <v>6</v>
      </c>
    </row>
    <row r="57" spans="1:9" ht="12.75">
      <c r="A57" s="57" t="s">
        <v>23</v>
      </c>
      <c r="B57" s="105" t="str">
        <f>B56</f>
        <v>3010340010</v>
      </c>
      <c r="C57" s="7" t="s">
        <v>31</v>
      </c>
      <c r="D57" s="51" t="s">
        <v>32</v>
      </c>
      <c r="E57" s="74">
        <f>ВЕД!F59</f>
        <v>5.7</v>
      </c>
      <c r="F57" s="74" t="e">
        <f>ВЕД!#REF!</f>
        <v>#REF!</v>
      </c>
      <c r="G57" s="74" t="e">
        <f>ВЕД!#REF!</f>
        <v>#REF!</v>
      </c>
      <c r="H57" s="74">
        <f>ВЕД!G59</f>
        <v>6</v>
      </c>
      <c r="I57" s="64">
        <f>ВЕД!H59</f>
        <v>6</v>
      </c>
    </row>
    <row r="58" spans="1:9" ht="12.75">
      <c r="A58" s="55" t="s">
        <v>23</v>
      </c>
      <c r="B58" s="109" t="s">
        <v>117</v>
      </c>
      <c r="C58" s="12"/>
      <c r="D58" s="101" t="s">
        <v>65</v>
      </c>
      <c r="E58" s="73">
        <f>E59</f>
        <v>0.15</v>
      </c>
      <c r="F58" s="73" t="e">
        <f aca="true" t="shared" si="7" ref="F58:I61">F59</f>
        <v>#REF!</v>
      </c>
      <c r="G58" s="73" t="e">
        <f t="shared" si="7"/>
        <v>#REF!</v>
      </c>
      <c r="H58" s="73">
        <f t="shared" si="7"/>
        <v>0.15</v>
      </c>
      <c r="I58" s="63">
        <f t="shared" si="7"/>
        <v>0.15</v>
      </c>
    </row>
    <row r="59" spans="1:9" ht="45">
      <c r="A59" s="57" t="s">
        <v>23</v>
      </c>
      <c r="B59" s="105" t="s">
        <v>118</v>
      </c>
      <c r="C59" s="7"/>
      <c r="D59" s="51" t="s">
        <v>100</v>
      </c>
      <c r="E59" s="74">
        <f>E60</f>
        <v>0.15</v>
      </c>
      <c r="F59" s="74" t="e">
        <f t="shared" si="7"/>
        <v>#REF!</v>
      </c>
      <c r="G59" s="74" t="e">
        <f t="shared" si="7"/>
        <v>#REF!</v>
      </c>
      <c r="H59" s="74">
        <f t="shared" si="7"/>
        <v>0.15</v>
      </c>
      <c r="I59" s="64">
        <f t="shared" si="7"/>
        <v>0.15</v>
      </c>
    </row>
    <row r="60" spans="1:9" ht="22.5">
      <c r="A60" s="57" t="s">
        <v>23</v>
      </c>
      <c r="B60" s="105" t="s">
        <v>282</v>
      </c>
      <c r="C60" s="7"/>
      <c r="D60" s="50" t="s">
        <v>63</v>
      </c>
      <c r="E60" s="74">
        <f>E61</f>
        <v>0.15</v>
      </c>
      <c r="F60" s="74" t="e">
        <f t="shared" si="7"/>
        <v>#REF!</v>
      </c>
      <c r="G60" s="74" t="e">
        <f t="shared" si="7"/>
        <v>#REF!</v>
      </c>
      <c r="H60" s="74">
        <f t="shared" si="7"/>
        <v>0.15</v>
      </c>
      <c r="I60" s="64">
        <f t="shared" si="7"/>
        <v>0.15</v>
      </c>
    </row>
    <row r="61" spans="1:9" ht="49.5" customHeight="1">
      <c r="A61" s="57" t="s">
        <v>23</v>
      </c>
      <c r="B61" s="105" t="s">
        <v>283</v>
      </c>
      <c r="C61" s="7"/>
      <c r="D61" s="50" t="s">
        <v>222</v>
      </c>
      <c r="E61" s="74">
        <f>E62</f>
        <v>0.15</v>
      </c>
      <c r="F61" s="74" t="e">
        <f t="shared" si="7"/>
        <v>#REF!</v>
      </c>
      <c r="G61" s="74" t="e">
        <f t="shared" si="7"/>
        <v>#REF!</v>
      </c>
      <c r="H61" s="74">
        <f t="shared" si="7"/>
        <v>0.15</v>
      </c>
      <c r="I61" s="64">
        <f t="shared" si="7"/>
        <v>0.15</v>
      </c>
    </row>
    <row r="62" spans="1:9" ht="21.75" customHeight="1">
      <c r="A62" s="57" t="s">
        <v>23</v>
      </c>
      <c r="B62" s="105" t="str">
        <f>B61</f>
        <v>3090310540</v>
      </c>
      <c r="C62" s="7" t="s">
        <v>29</v>
      </c>
      <c r="D62" s="51" t="s">
        <v>246</v>
      </c>
      <c r="E62" s="74">
        <f>ВЕД!F64</f>
        <v>0.15</v>
      </c>
      <c r="F62" s="74" t="e">
        <f>ВЕД!#REF!</f>
        <v>#REF!</v>
      </c>
      <c r="G62" s="74" t="e">
        <f>ВЕД!#REF!</f>
        <v>#REF!</v>
      </c>
      <c r="H62" s="74">
        <f>ВЕД!G64</f>
        <v>0.15</v>
      </c>
      <c r="I62" s="64">
        <f>ВЕД!H64</f>
        <v>0.15</v>
      </c>
    </row>
    <row r="63" spans="1:9" ht="33.75">
      <c r="A63" s="55" t="s">
        <v>23</v>
      </c>
      <c r="B63" s="73" t="s">
        <v>119</v>
      </c>
      <c r="C63" s="12"/>
      <c r="D63" s="48" t="s">
        <v>340</v>
      </c>
      <c r="E63" s="73">
        <f>E64+E88</f>
        <v>1083</v>
      </c>
      <c r="F63" s="73" t="e">
        <f>F64+F88</f>
        <v>#REF!</v>
      </c>
      <c r="G63" s="73" t="e">
        <f>G64+G88</f>
        <v>#REF!</v>
      </c>
      <c r="H63" s="73">
        <f>H64+H88</f>
        <v>170.5</v>
      </c>
      <c r="I63" s="63">
        <f>I64+I88</f>
        <v>150.5</v>
      </c>
    </row>
    <row r="64" spans="1:9" ht="12.75">
      <c r="A64" s="55" t="s">
        <v>23</v>
      </c>
      <c r="B64" s="73" t="s">
        <v>120</v>
      </c>
      <c r="C64" s="102"/>
      <c r="D64" s="101" t="s">
        <v>0</v>
      </c>
      <c r="E64" s="73">
        <f>E65+E81</f>
        <v>620</v>
      </c>
      <c r="F64" s="73" t="e">
        <f>F65+F81</f>
        <v>#REF!</v>
      </c>
      <c r="G64" s="73" t="e">
        <f>G65+G81</f>
        <v>#REF!</v>
      </c>
      <c r="H64" s="73">
        <f>H65+H81</f>
        <v>120.5</v>
      </c>
      <c r="I64" s="63">
        <f>I65+I81</f>
        <v>120.5</v>
      </c>
    </row>
    <row r="65" spans="1:9" ht="12.75">
      <c r="A65" s="57" t="s">
        <v>23</v>
      </c>
      <c r="B65" s="74" t="s">
        <v>121</v>
      </c>
      <c r="C65" s="34"/>
      <c r="D65" s="50" t="s">
        <v>66</v>
      </c>
      <c r="E65" s="74">
        <f>E66</f>
        <v>120.5</v>
      </c>
      <c r="F65" s="74" t="e">
        <f>F66</f>
        <v>#REF!</v>
      </c>
      <c r="G65" s="74" t="e">
        <f>G66</f>
        <v>#REF!</v>
      </c>
      <c r="H65" s="74">
        <f>H66</f>
        <v>120.5</v>
      </c>
      <c r="I65" s="64">
        <f>I66</f>
        <v>120.5</v>
      </c>
    </row>
    <row r="66" spans="1:9" ht="15" customHeight="1">
      <c r="A66" s="57" t="s">
        <v>23</v>
      </c>
      <c r="B66" s="74" t="s">
        <v>122</v>
      </c>
      <c r="C66" s="34"/>
      <c r="D66" s="51" t="s">
        <v>59</v>
      </c>
      <c r="E66" s="74">
        <f>E67+E70+E72+E74+E76+E79</f>
        <v>120.5</v>
      </c>
      <c r="F66" s="74" t="e">
        <f>F67+F70+F72+F74+F76+F79</f>
        <v>#REF!</v>
      </c>
      <c r="G66" s="74" t="e">
        <f>G67+G70+G72+G74+G76+G79</f>
        <v>#REF!</v>
      </c>
      <c r="H66" s="74">
        <f>H67+H70+H72+H74+H76+H79</f>
        <v>120.5</v>
      </c>
      <c r="I66" s="64">
        <f>I67+I70+I72+I74+I76+I79</f>
        <v>120.5</v>
      </c>
    </row>
    <row r="67" spans="1:9" ht="33.75" hidden="1">
      <c r="A67" s="57" t="s">
        <v>23</v>
      </c>
      <c r="B67" s="74" t="s">
        <v>123</v>
      </c>
      <c r="C67" s="34"/>
      <c r="D67" s="50" t="s">
        <v>67</v>
      </c>
      <c r="E67" s="74">
        <f aca="true" t="shared" si="8" ref="E67:I68">E68</f>
        <v>0</v>
      </c>
      <c r="F67" s="74" t="e">
        <f t="shared" si="8"/>
        <v>#REF!</v>
      </c>
      <c r="G67" s="74" t="e">
        <f t="shared" si="8"/>
        <v>#REF!</v>
      </c>
      <c r="H67" s="74">
        <f t="shared" si="8"/>
        <v>0</v>
      </c>
      <c r="I67" s="64">
        <f t="shared" si="8"/>
        <v>0</v>
      </c>
    </row>
    <row r="68" spans="1:9" ht="12.75" hidden="1">
      <c r="A68" s="57" t="s">
        <v>23</v>
      </c>
      <c r="B68" s="74" t="s">
        <v>124</v>
      </c>
      <c r="C68" s="13"/>
      <c r="D68" s="51" t="s">
        <v>34</v>
      </c>
      <c r="E68" s="74">
        <f t="shared" si="8"/>
        <v>0</v>
      </c>
      <c r="F68" s="74" t="e">
        <f t="shared" si="8"/>
        <v>#REF!</v>
      </c>
      <c r="G68" s="74" t="e">
        <f t="shared" si="8"/>
        <v>#REF!</v>
      </c>
      <c r="H68" s="74">
        <f t="shared" si="8"/>
        <v>0</v>
      </c>
      <c r="I68" s="64">
        <f t="shared" si="8"/>
        <v>0</v>
      </c>
    </row>
    <row r="69" spans="1:9" ht="23.25" customHeight="1" hidden="1">
      <c r="A69" s="57" t="s">
        <v>23</v>
      </c>
      <c r="B69" s="74" t="s">
        <v>124</v>
      </c>
      <c r="C69" s="13" t="s">
        <v>29</v>
      </c>
      <c r="D69" s="51" t="s">
        <v>246</v>
      </c>
      <c r="E69" s="74">
        <f>ВЕД!F71</f>
        <v>0</v>
      </c>
      <c r="F69" s="74" t="e">
        <f>ВЕД!#REF!</f>
        <v>#REF!</v>
      </c>
      <c r="G69" s="74" t="e">
        <f>ВЕД!#REF!</f>
        <v>#REF!</v>
      </c>
      <c r="H69" s="74">
        <f>ВЕД!G71</f>
        <v>0</v>
      </c>
      <c r="I69" s="64">
        <f>ВЕД!H71</f>
        <v>0</v>
      </c>
    </row>
    <row r="70" spans="1:9" ht="24.75" customHeight="1">
      <c r="A70" s="57" t="s">
        <v>23</v>
      </c>
      <c r="B70" s="74" t="s">
        <v>125</v>
      </c>
      <c r="C70" s="13"/>
      <c r="D70" s="50" t="s">
        <v>101</v>
      </c>
      <c r="E70" s="74">
        <f>E71</f>
        <v>0</v>
      </c>
      <c r="F70" s="74" t="e">
        <f>F71</f>
        <v>#REF!</v>
      </c>
      <c r="G70" s="74" t="e">
        <f>G71</f>
        <v>#REF!</v>
      </c>
      <c r="H70" s="74">
        <f>H71</f>
        <v>0</v>
      </c>
      <c r="I70" s="64">
        <f>I71</f>
        <v>0</v>
      </c>
    </row>
    <row r="71" spans="1:9" ht="21" customHeight="1">
      <c r="A71" s="57" t="s">
        <v>23</v>
      </c>
      <c r="B71" s="117">
        <v>3110140020</v>
      </c>
      <c r="C71" s="13" t="s">
        <v>29</v>
      </c>
      <c r="D71" s="51" t="s">
        <v>30</v>
      </c>
      <c r="E71" s="74">
        <f>ВЕД!F73</f>
        <v>0</v>
      </c>
      <c r="F71" s="74" t="e">
        <f>ВЕД!#REF!</f>
        <v>#REF!</v>
      </c>
      <c r="G71" s="74" t="e">
        <f>ВЕД!#REF!</f>
        <v>#REF!</v>
      </c>
      <c r="H71" s="74">
        <f>ВЕД!G73</f>
        <v>0</v>
      </c>
      <c r="I71" s="64">
        <f>ВЕД!H73</f>
        <v>0</v>
      </c>
    </row>
    <row r="72" spans="1:9" ht="12.75" hidden="1">
      <c r="A72" s="57" t="s">
        <v>23</v>
      </c>
      <c r="B72" s="74" t="s">
        <v>126</v>
      </c>
      <c r="C72" s="13"/>
      <c r="D72" s="50" t="s">
        <v>68</v>
      </c>
      <c r="E72" s="74">
        <f>E73</f>
        <v>0</v>
      </c>
      <c r="F72" s="74" t="e">
        <f>F73</f>
        <v>#REF!</v>
      </c>
      <c r="G72" s="74" t="e">
        <f>G73</f>
        <v>#REF!</v>
      </c>
      <c r="H72" s="74">
        <f>H73</f>
        <v>0</v>
      </c>
      <c r="I72" s="64">
        <f>I73</f>
        <v>0</v>
      </c>
    </row>
    <row r="73" spans="1:9" ht="22.5" customHeight="1" hidden="1">
      <c r="A73" s="57" t="s">
        <v>23</v>
      </c>
      <c r="B73" s="117">
        <v>3110140030</v>
      </c>
      <c r="C73" s="13" t="s">
        <v>29</v>
      </c>
      <c r="D73" s="51" t="s">
        <v>246</v>
      </c>
      <c r="E73" s="74">
        <f>ВЕД!F76</f>
        <v>0</v>
      </c>
      <c r="F73" s="74" t="e">
        <f>ВЕД!#REF!</f>
        <v>#REF!</v>
      </c>
      <c r="G73" s="74" t="e">
        <f>ВЕД!#REF!</f>
        <v>#REF!</v>
      </c>
      <c r="H73" s="74">
        <f>ВЕД!G76</f>
        <v>0</v>
      </c>
      <c r="I73" s="64">
        <f>ВЕД!H76</f>
        <v>0</v>
      </c>
    </row>
    <row r="74" spans="1:9" ht="22.5">
      <c r="A74" s="57" t="s">
        <v>23</v>
      </c>
      <c r="B74" s="74" t="s">
        <v>128</v>
      </c>
      <c r="C74" s="13"/>
      <c r="D74" s="50" t="s">
        <v>69</v>
      </c>
      <c r="E74" s="74">
        <f>E75</f>
        <v>120</v>
      </c>
      <c r="F74" s="74" t="e">
        <f>F75</f>
        <v>#REF!</v>
      </c>
      <c r="G74" s="74" t="e">
        <f>G75</f>
        <v>#REF!</v>
      </c>
      <c r="H74" s="74">
        <f>H75</f>
        <v>120</v>
      </c>
      <c r="I74" s="64">
        <f>I75</f>
        <v>120</v>
      </c>
    </row>
    <row r="75" spans="1:9" ht="21" customHeight="1">
      <c r="A75" s="57" t="s">
        <v>23</v>
      </c>
      <c r="B75" s="74" t="str">
        <f>B74</f>
        <v>3110140040</v>
      </c>
      <c r="C75" s="13" t="s">
        <v>29</v>
      </c>
      <c r="D75" s="51" t="s">
        <v>246</v>
      </c>
      <c r="E75" s="74">
        <f>ВЕД!F78</f>
        <v>120</v>
      </c>
      <c r="F75" s="74" t="e">
        <f>ВЕД!#REF!</f>
        <v>#REF!</v>
      </c>
      <c r="G75" s="74" t="e">
        <f>ВЕД!#REF!</f>
        <v>#REF!</v>
      </c>
      <c r="H75" s="74">
        <f>ВЕД!G78</f>
        <v>120</v>
      </c>
      <c r="I75" s="64">
        <f>ВЕД!H78</f>
        <v>120</v>
      </c>
    </row>
    <row r="76" spans="1:9" ht="17.25" customHeight="1">
      <c r="A76" s="57" t="s">
        <v>23</v>
      </c>
      <c r="B76" s="74" t="s">
        <v>227</v>
      </c>
      <c r="C76" s="13"/>
      <c r="D76" s="50" t="s">
        <v>228</v>
      </c>
      <c r="E76" s="74">
        <f>E77+E78</f>
        <v>0.5</v>
      </c>
      <c r="F76" s="74" t="e">
        <f>F77+F78</f>
        <v>#REF!</v>
      </c>
      <c r="G76" s="74" t="e">
        <f>G77+G78</f>
        <v>#REF!</v>
      </c>
      <c r="H76" s="74">
        <f>H77+H78</f>
        <v>0.5</v>
      </c>
      <c r="I76" s="64">
        <f>I77+I78</f>
        <v>0.5</v>
      </c>
    </row>
    <row r="77" spans="1:9" ht="21" customHeight="1">
      <c r="A77" s="57" t="s">
        <v>23</v>
      </c>
      <c r="B77" s="74" t="str">
        <f>B76</f>
        <v>3110140060</v>
      </c>
      <c r="C77" s="13" t="s">
        <v>29</v>
      </c>
      <c r="D77" s="51" t="s">
        <v>246</v>
      </c>
      <c r="E77" s="74">
        <f>ВЕД!F80</f>
        <v>0.5</v>
      </c>
      <c r="F77" s="74" t="e">
        <f>ВЕД!#REF!</f>
        <v>#REF!</v>
      </c>
      <c r="G77" s="74" t="e">
        <f>ВЕД!#REF!</f>
        <v>#REF!</v>
      </c>
      <c r="H77" s="74">
        <f>ВЕД!G80</f>
        <v>0.5</v>
      </c>
      <c r="I77" s="64">
        <f>ВЕД!H80</f>
        <v>0.5</v>
      </c>
    </row>
    <row r="78" spans="1:9" ht="21" customHeight="1">
      <c r="A78" s="57" t="s">
        <v>23</v>
      </c>
      <c r="B78" s="74" t="str">
        <f>B77</f>
        <v>3110140060</v>
      </c>
      <c r="C78" s="13" t="s">
        <v>31</v>
      </c>
      <c r="D78" s="51" t="s">
        <v>32</v>
      </c>
      <c r="E78" s="74">
        <f>ВЕД!F81</f>
        <v>0</v>
      </c>
      <c r="F78" s="74" t="e">
        <f>ВЕД!#REF!</f>
        <v>#REF!</v>
      </c>
      <c r="G78" s="74" t="e">
        <f>ВЕД!#REF!</f>
        <v>#REF!</v>
      </c>
      <c r="H78" s="74">
        <f>ВЕД!G81</f>
        <v>0</v>
      </c>
      <c r="I78" s="64">
        <f>ВЕД!H81</f>
        <v>0</v>
      </c>
    </row>
    <row r="79" spans="1:9" ht="21" customHeight="1" hidden="1">
      <c r="A79" s="57" t="s">
        <v>23</v>
      </c>
      <c r="B79" s="74" t="s">
        <v>229</v>
      </c>
      <c r="C79" s="13"/>
      <c r="D79" s="51" t="s">
        <v>230</v>
      </c>
      <c r="E79" s="74">
        <f>E80</f>
        <v>0</v>
      </c>
      <c r="F79" s="74" t="e">
        <f>F80</f>
        <v>#REF!</v>
      </c>
      <c r="G79" s="74" t="e">
        <f>G80</f>
        <v>#REF!</v>
      </c>
      <c r="H79" s="74">
        <f>H80</f>
        <v>0</v>
      </c>
      <c r="I79" s="64">
        <f>I80</f>
        <v>0</v>
      </c>
    </row>
    <row r="80" spans="1:9" ht="21" customHeight="1" hidden="1">
      <c r="A80" s="57" t="s">
        <v>23</v>
      </c>
      <c r="B80" s="74" t="str">
        <f>B79</f>
        <v>3110140070</v>
      </c>
      <c r="C80" s="13" t="s">
        <v>29</v>
      </c>
      <c r="D80" s="51" t="s">
        <v>246</v>
      </c>
      <c r="E80" s="74">
        <f>ВЕД!F83</f>
        <v>0</v>
      </c>
      <c r="F80" s="74" t="e">
        <f>ВЕД!#REF!</f>
        <v>#REF!</v>
      </c>
      <c r="G80" s="74" t="e">
        <f>ВЕД!#REF!</f>
        <v>#REF!</v>
      </c>
      <c r="H80" s="74">
        <f>ВЕД!G83</f>
        <v>0</v>
      </c>
      <c r="I80" s="64">
        <f>ВЕД!H83</f>
        <v>0</v>
      </c>
    </row>
    <row r="81" spans="1:9" ht="12.75">
      <c r="A81" s="57" t="s">
        <v>23</v>
      </c>
      <c r="B81" s="74" t="s">
        <v>129</v>
      </c>
      <c r="C81" s="13"/>
      <c r="D81" s="50" t="s">
        <v>48</v>
      </c>
      <c r="E81" s="74">
        <f>E82</f>
        <v>499.49999999999994</v>
      </c>
      <c r="F81" s="74" t="e">
        <f aca="true" t="shared" si="9" ref="F81:I84">F82</f>
        <v>#REF!</v>
      </c>
      <c r="G81" s="74" t="e">
        <f t="shared" si="9"/>
        <v>#REF!</v>
      </c>
      <c r="H81" s="74">
        <f t="shared" si="9"/>
        <v>0</v>
      </c>
      <c r="I81" s="64">
        <f t="shared" si="9"/>
        <v>0</v>
      </c>
    </row>
    <row r="82" spans="1:9" ht="12.75">
      <c r="A82" s="57" t="s">
        <v>23</v>
      </c>
      <c r="B82" s="74" t="s">
        <v>130</v>
      </c>
      <c r="C82" s="13"/>
      <c r="D82" s="51" t="s">
        <v>59</v>
      </c>
      <c r="E82" s="74">
        <f>E83+E86</f>
        <v>499.49999999999994</v>
      </c>
      <c r="F82" s="74" t="e">
        <f>F83+F86</f>
        <v>#REF!</v>
      </c>
      <c r="G82" s="74" t="e">
        <f>G83+G86</f>
        <v>#REF!</v>
      </c>
      <c r="H82" s="74">
        <f>H83+H86</f>
        <v>0</v>
      </c>
      <c r="I82" s="64">
        <f>I83+I86</f>
        <v>0</v>
      </c>
    </row>
    <row r="83" spans="1:9" ht="48.75" customHeight="1" hidden="1">
      <c r="A83" s="57" t="s">
        <v>23</v>
      </c>
      <c r="B83" s="74" t="s">
        <v>131</v>
      </c>
      <c r="C83" s="13"/>
      <c r="D83" s="50" t="s">
        <v>102</v>
      </c>
      <c r="E83" s="74">
        <f>E84</f>
        <v>0</v>
      </c>
      <c r="F83" s="74" t="e">
        <f t="shared" si="9"/>
        <v>#REF!</v>
      </c>
      <c r="G83" s="74" t="e">
        <f t="shared" si="9"/>
        <v>#REF!</v>
      </c>
      <c r="H83" s="74">
        <f t="shared" si="9"/>
        <v>0</v>
      </c>
      <c r="I83" s="64">
        <f t="shared" si="9"/>
        <v>0</v>
      </c>
    </row>
    <row r="84" spans="1:9" ht="12.75" hidden="1">
      <c r="A84" s="57" t="s">
        <v>23</v>
      </c>
      <c r="B84" s="7">
        <v>3110240010</v>
      </c>
      <c r="C84" s="13"/>
      <c r="D84" s="51" t="s">
        <v>34</v>
      </c>
      <c r="E84" s="74">
        <f>E85</f>
        <v>0</v>
      </c>
      <c r="F84" s="74" t="e">
        <f t="shared" si="9"/>
        <v>#REF!</v>
      </c>
      <c r="G84" s="74" t="e">
        <f t="shared" si="9"/>
        <v>#REF!</v>
      </c>
      <c r="H84" s="74">
        <f t="shared" si="9"/>
        <v>0</v>
      </c>
      <c r="I84" s="64">
        <f t="shared" si="9"/>
        <v>0</v>
      </c>
    </row>
    <row r="85" spans="1:9" ht="24" customHeight="1" hidden="1">
      <c r="A85" s="57" t="s">
        <v>23</v>
      </c>
      <c r="B85" s="7">
        <v>3110240010</v>
      </c>
      <c r="C85" s="13" t="s">
        <v>29</v>
      </c>
      <c r="D85" s="51" t="s">
        <v>246</v>
      </c>
      <c r="E85" s="74">
        <f>ВЕД!F87</f>
        <v>0</v>
      </c>
      <c r="F85" s="74" t="e">
        <f>ВЕД!#REF!</f>
        <v>#REF!</v>
      </c>
      <c r="G85" s="74" t="e">
        <f>ВЕД!#REF!</f>
        <v>#REF!</v>
      </c>
      <c r="H85" s="74">
        <f>ВЕД!G87</f>
        <v>0</v>
      </c>
      <c r="I85" s="64">
        <f>ВЕД!H87</f>
        <v>0</v>
      </c>
    </row>
    <row r="86" spans="1:9" ht="17.25" customHeight="1">
      <c r="A86" s="57" t="s">
        <v>23</v>
      </c>
      <c r="B86" s="7" t="s">
        <v>355</v>
      </c>
      <c r="C86" s="13"/>
      <c r="D86" s="35" t="s">
        <v>356</v>
      </c>
      <c r="E86" s="74">
        <f>E87</f>
        <v>499.49999999999994</v>
      </c>
      <c r="F86" s="74">
        <f>F87</f>
        <v>0</v>
      </c>
      <c r="G86" s="74">
        <f>G87</f>
        <v>0</v>
      </c>
      <c r="H86" s="74">
        <f>H87</f>
        <v>0</v>
      </c>
      <c r="I86" s="64">
        <f>I87</f>
        <v>0</v>
      </c>
    </row>
    <row r="87" spans="1:9" ht="26.25" customHeight="1">
      <c r="A87" s="57" t="s">
        <v>23</v>
      </c>
      <c r="B87" s="7" t="s">
        <v>355</v>
      </c>
      <c r="C87" s="13" t="s">
        <v>29</v>
      </c>
      <c r="D87" s="51" t="s">
        <v>246</v>
      </c>
      <c r="E87" s="74">
        <f>ВЕД!F89</f>
        <v>499.49999999999994</v>
      </c>
      <c r="F87" s="74">
        <f>ВЕД!G89</f>
        <v>0</v>
      </c>
      <c r="G87" s="74">
        <f>ВЕД!H89</f>
        <v>0</v>
      </c>
      <c r="H87" s="74">
        <f>ВЕД!I89</f>
        <v>0</v>
      </c>
      <c r="I87" s="64">
        <f>ВЕД!J89</f>
        <v>0</v>
      </c>
    </row>
    <row r="88" spans="1:9" ht="12.75">
      <c r="A88" s="55" t="s">
        <v>23</v>
      </c>
      <c r="B88" s="73" t="s">
        <v>132</v>
      </c>
      <c r="C88" s="103"/>
      <c r="D88" s="101" t="s">
        <v>1</v>
      </c>
      <c r="E88" s="73">
        <f>E89+E95</f>
        <v>463</v>
      </c>
      <c r="F88" s="73" t="e">
        <f>F89+F95</f>
        <v>#REF!</v>
      </c>
      <c r="G88" s="73" t="e">
        <f>G89+G95</f>
        <v>#REF!</v>
      </c>
      <c r="H88" s="73">
        <f>H89+H95</f>
        <v>50</v>
      </c>
      <c r="I88" s="63">
        <f>I89+I95</f>
        <v>30</v>
      </c>
    </row>
    <row r="89" spans="1:9" ht="33" customHeight="1">
      <c r="A89" s="57" t="s">
        <v>23</v>
      </c>
      <c r="B89" s="74" t="s">
        <v>133</v>
      </c>
      <c r="C89" s="36"/>
      <c r="D89" s="50" t="s">
        <v>72</v>
      </c>
      <c r="E89" s="74">
        <f>E90</f>
        <v>358</v>
      </c>
      <c r="F89" s="74" t="e">
        <f>F90</f>
        <v>#REF!</v>
      </c>
      <c r="G89" s="74" t="e">
        <f>G90</f>
        <v>#REF!</v>
      </c>
      <c r="H89" s="74">
        <f>H90</f>
        <v>0</v>
      </c>
      <c r="I89" s="64">
        <f>I90</f>
        <v>0</v>
      </c>
    </row>
    <row r="90" spans="1:9" ht="12.75">
      <c r="A90" s="57" t="s">
        <v>23</v>
      </c>
      <c r="B90" s="74" t="s">
        <v>134</v>
      </c>
      <c r="C90" s="36"/>
      <c r="D90" s="51" t="s">
        <v>59</v>
      </c>
      <c r="E90" s="74">
        <f>E91+E93</f>
        <v>358</v>
      </c>
      <c r="F90" s="74" t="e">
        <f>F91+F93</f>
        <v>#REF!</v>
      </c>
      <c r="G90" s="74" t="e">
        <f>G91+G93</f>
        <v>#REF!</v>
      </c>
      <c r="H90" s="74">
        <f>H91+H93</f>
        <v>0</v>
      </c>
      <c r="I90" s="64">
        <f>I91+I93</f>
        <v>0</v>
      </c>
    </row>
    <row r="91" spans="1:9" ht="12.75">
      <c r="A91" s="57" t="s">
        <v>23</v>
      </c>
      <c r="B91" s="74" t="s">
        <v>135</v>
      </c>
      <c r="C91" s="36"/>
      <c r="D91" s="50" t="s">
        <v>70</v>
      </c>
      <c r="E91" s="74">
        <f>E92</f>
        <v>358</v>
      </c>
      <c r="F91" s="74" t="e">
        <f>F92</f>
        <v>#REF!</v>
      </c>
      <c r="G91" s="74" t="e">
        <f>G92</f>
        <v>#REF!</v>
      </c>
      <c r="H91" s="74">
        <f>H92</f>
        <v>0</v>
      </c>
      <c r="I91" s="64">
        <f>I92</f>
        <v>0</v>
      </c>
    </row>
    <row r="92" spans="1:9" ht="22.5">
      <c r="A92" s="57" t="s">
        <v>23</v>
      </c>
      <c r="B92" s="74" t="str">
        <f>B91</f>
        <v>3120140010</v>
      </c>
      <c r="C92" s="13" t="s">
        <v>29</v>
      </c>
      <c r="D92" s="51" t="s">
        <v>246</v>
      </c>
      <c r="E92" s="74">
        <f>ВЕД!F94</f>
        <v>358</v>
      </c>
      <c r="F92" s="74" t="e">
        <f>ВЕД!#REF!</f>
        <v>#REF!</v>
      </c>
      <c r="G92" s="74" t="e">
        <f>ВЕД!#REF!</f>
        <v>#REF!</v>
      </c>
      <c r="H92" s="74">
        <f>ВЕД!G94</f>
        <v>0</v>
      </c>
      <c r="I92" s="64">
        <f>ВЕД!H94</f>
        <v>0</v>
      </c>
    </row>
    <row r="93" spans="1:9" ht="22.5" hidden="1">
      <c r="A93" s="57" t="s">
        <v>23</v>
      </c>
      <c r="B93" s="74" t="s">
        <v>136</v>
      </c>
      <c r="C93" s="36"/>
      <c r="D93" s="50" t="s">
        <v>71</v>
      </c>
      <c r="E93" s="74">
        <f>E94</f>
        <v>0</v>
      </c>
      <c r="F93" s="74">
        <f>F94</f>
        <v>0</v>
      </c>
      <c r="G93" s="74">
        <f>G94</f>
        <v>0</v>
      </c>
      <c r="H93" s="74">
        <f>H94</f>
        <v>0</v>
      </c>
      <c r="I93" s="64">
        <f>I94</f>
        <v>0</v>
      </c>
    </row>
    <row r="94" spans="1:9" ht="22.5" hidden="1">
      <c r="A94" s="57" t="s">
        <v>23</v>
      </c>
      <c r="B94" s="117">
        <v>3120140020</v>
      </c>
      <c r="C94" s="13" t="s">
        <v>29</v>
      </c>
      <c r="D94" s="51" t="s">
        <v>246</v>
      </c>
      <c r="E94" s="74">
        <f>ВЕД!F96</f>
        <v>0</v>
      </c>
      <c r="F94" s="74">
        <f>ВЕД!G96</f>
        <v>0</v>
      </c>
      <c r="G94" s="74">
        <f>ВЕД!H96</f>
        <v>0</v>
      </c>
      <c r="H94" s="74">
        <f>ВЕД!I96</f>
        <v>0</v>
      </c>
      <c r="I94" s="64">
        <f>ВЕД!J96</f>
        <v>0</v>
      </c>
    </row>
    <row r="95" spans="1:9" ht="12.75">
      <c r="A95" s="57" t="s">
        <v>23</v>
      </c>
      <c r="B95" s="74" t="s">
        <v>137</v>
      </c>
      <c r="C95" s="13"/>
      <c r="D95" s="50" t="s">
        <v>201</v>
      </c>
      <c r="E95" s="74">
        <f>E96</f>
        <v>105</v>
      </c>
      <c r="F95" s="74" t="e">
        <f>F96</f>
        <v>#REF!</v>
      </c>
      <c r="G95" s="74" t="e">
        <f>G96</f>
        <v>#REF!</v>
      </c>
      <c r="H95" s="74">
        <f>H96</f>
        <v>50</v>
      </c>
      <c r="I95" s="64">
        <f>I96</f>
        <v>30</v>
      </c>
    </row>
    <row r="96" spans="1:9" ht="12.75">
      <c r="A96" s="57" t="s">
        <v>23</v>
      </c>
      <c r="B96" s="74" t="s">
        <v>138</v>
      </c>
      <c r="C96" s="13"/>
      <c r="D96" s="51" t="s">
        <v>59</v>
      </c>
      <c r="E96" s="74">
        <f>E97+E99</f>
        <v>105</v>
      </c>
      <c r="F96" s="74" t="e">
        <f>F97+F99</f>
        <v>#REF!</v>
      </c>
      <c r="G96" s="74" t="e">
        <f>G97+G99</f>
        <v>#REF!</v>
      </c>
      <c r="H96" s="74">
        <f>H97+H99</f>
        <v>50</v>
      </c>
      <c r="I96" s="64">
        <f>I97+I99</f>
        <v>30</v>
      </c>
    </row>
    <row r="97" spans="1:9" ht="33.75" hidden="1">
      <c r="A97" s="57" t="s">
        <v>23</v>
      </c>
      <c r="B97" s="74" t="s">
        <v>139</v>
      </c>
      <c r="C97" s="13"/>
      <c r="D97" s="50" t="s">
        <v>203</v>
      </c>
      <c r="E97" s="74">
        <f>E98</f>
        <v>0</v>
      </c>
      <c r="F97" s="74" t="e">
        <f>F98</f>
        <v>#REF!</v>
      </c>
      <c r="G97" s="74" t="e">
        <f>G98</f>
        <v>#REF!</v>
      </c>
      <c r="H97" s="74">
        <f>H98</f>
        <v>0</v>
      </c>
      <c r="I97" s="64">
        <f>I98</f>
        <v>0</v>
      </c>
    </row>
    <row r="98" spans="1:9" ht="22.5" hidden="1">
      <c r="A98" s="57" t="s">
        <v>23</v>
      </c>
      <c r="B98" s="117">
        <v>3120240010</v>
      </c>
      <c r="C98" s="13" t="s">
        <v>29</v>
      </c>
      <c r="D98" s="51" t="s">
        <v>30</v>
      </c>
      <c r="E98" s="74">
        <f>ВЕД!F100</f>
        <v>0</v>
      </c>
      <c r="F98" s="74" t="e">
        <f>ВЕД!#REF!</f>
        <v>#REF!</v>
      </c>
      <c r="G98" s="74" t="e">
        <f>ВЕД!#REF!</f>
        <v>#REF!</v>
      </c>
      <c r="H98" s="74">
        <f>ВЕД!G100</f>
        <v>0</v>
      </c>
      <c r="I98" s="64">
        <f>ВЕД!H100</f>
        <v>0</v>
      </c>
    </row>
    <row r="99" spans="1:9" ht="33.75">
      <c r="A99" s="57" t="s">
        <v>23</v>
      </c>
      <c r="B99" s="74" t="s">
        <v>231</v>
      </c>
      <c r="C99" s="13"/>
      <c r="D99" s="50" t="s">
        <v>232</v>
      </c>
      <c r="E99" s="74">
        <f>E100</f>
        <v>105</v>
      </c>
      <c r="F99" s="74" t="e">
        <f>F100</f>
        <v>#REF!</v>
      </c>
      <c r="G99" s="74" t="e">
        <f>G100</f>
        <v>#REF!</v>
      </c>
      <c r="H99" s="74">
        <f>H100</f>
        <v>50</v>
      </c>
      <c r="I99" s="64">
        <f>I100</f>
        <v>30</v>
      </c>
    </row>
    <row r="100" spans="1:9" ht="22.5">
      <c r="A100" s="57" t="s">
        <v>23</v>
      </c>
      <c r="B100" s="117">
        <v>3120240020</v>
      </c>
      <c r="C100" s="13" t="s">
        <v>29</v>
      </c>
      <c r="D100" s="51" t="s">
        <v>246</v>
      </c>
      <c r="E100" s="74">
        <f>ВЕД!F102</f>
        <v>105</v>
      </c>
      <c r="F100" s="74" t="e">
        <f>ВЕД!#REF!</f>
        <v>#REF!</v>
      </c>
      <c r="G100" s="74" t="e">
        <f>ВЕД!#REF!</f>
        <v>#REF!</v>
      </c>
      <c r="H100" s="74">
        <f>ВЕД!G102</f>
        <v>50</v>
      </c>
      <c r="I100" s="64">
        <f>ВЕД!H102</f>
        <v>30</v>
      </c>
    </row>
    <row r="101" spans="1:9" ht="12.75">
      <c r="A101" s="57" t="s">
        <v>23</v>
      </c>
      <c r="B101" s="109" t="s">
        <v>58</v>
      </c>
      <c r="C101" s="12"/>
      <c r="D101" s="23" t="s">
        <v>33</v>
      </c>
      <c r="E101" s="73">
        <f aca="true" t="shared" si="10" ref="E101:I105">E102</f>
        <v>30</v>
      </c>
      <c r="F101" s="73">
        <f t="shared" si="10"/>
        <v>0</v>
      </c>
      <c r="G101" s="73">
        <f t="shared" si="10"/>
        <v>0</v>
      </c>
      <c r="H101" s="73">
        <f t="shared" si="10"/>
        <v>0</v>
      </c>
      <c r="I101" s="63">
        <f t="shared" si="10"/>
        <v>0</v>
      </c>
    </row>
    <row r="102" spans="1:9" ht="33.75">
      <c r="A102" s="57" t="s">
        <v>23</v>
      </c>
      <c r="B102" s="109" t="s">
        <v>198</v>
      </c>
      <c r="C102" s="12"/>
      <c r="D102" s="23" t="s">
        <v>76</v>
      </c>
      <c r="E102" s="73">
        <f t="shared" si="10"/>
        <v>30</v>
      </c>
      <c r="F102" s="73">
        <f t="shared" si="10"/>
        <v>0</v>
      </c>
      <c r="G102" s="73">
        <f t="shared" si="10"/>
        <v>0</v>
      </c>
      <c r="H102" s="73">
        <f t="shared" si="10"/>
        <v>0</v>
      </c>
      <c r="I102" s="63">
        <f t="shared" si="10"/>
        <v>0</v>
      </c>
    </row>
    <row r="103" spans="1:9" ht="12.75">
      <c r="A103" s="57" t="s">
        <v>23</v>
      </c>
      <c r="B103" s="105" t="s">
        <v>198</v>
      </c>
      <c r="C103" s="7"/>
      <c r="D103" s="25" t="s">
        <v>60</v>
      </c>
      <c r="E103" s="74">
        <f t="shared" si="10"/>
        <v>30</v>
      </c>
      <c r="F103" s="74">
        <f t="shared" si="10"/>
        <v>0</v>
      </c>
      <c r="G103" s="74">
        <f t="shared" si="10"/>
        <v>0</v>
      </c>
      <c r="H103" s="74">
        <f t="shared" si="10"/>
        <v>0</v>
      </c>
      <c r="I103" s="64">
        <f t="shared" si="10"/>
        <v>0</v>
      </c>
    </row>
    <row r="104" spans="1:9" ht="12.75">
      <c r="A104" s="57" t="s">
        <v>23</v>
      </c>
      <c r="B104" s="105" t="s">
        <v>199</v>
      </c>
      <c r="C104" s="7"/>
      <c r="D104" s="25" t="s">
        <v>59</v>
      </c>
      <c r="E104" s="74">
        <f t="shared" si="10"/>
        <v>30</v>
      </c>
      <c r="F104" s="74">
        <f t="shared" si="10"/>
        <v>0</v>
      </c>
      <c r="G104" s="74">
        <f t="shared" si="10"/>
        <v>0</v>
      </c>
      <c r="H104" s="74">
        <f t="shared" si="10"/>
        <v>0</v>
      </c>
      <c r="I104" s="64">
        <f t="shared" si="10"/>
        <v>0</v>
      </c>
    </row>
    <row r="105" spans="1:9" ht="33.75">
      <c r="A105" s="57" t="s">
        <v>23</v>
      </c>
      <c r="B105" s="225" t="s">
        <v>332</v>
      </c>
      <c r="C105" s="7"/>
      <c r="D105" s="35" t="s">
        <v>333</v>
      </c>
      <c r="E105" s="74">
        <f t="shared" si="10"/>
        <v>30</v>
      </c>
      <c r="F105" s="74">
        <f t="shared" si="10"/>
        <v>0</v>
      </c>
      <c r="G105" s="74">
        <f t="shared" si="10"/>
        <v>0</v>
      </c>
      <c r="H105" s="74">
        <f t="shared" si="10"/>
        <v>0</v>
      </c>
      <c r="I105" s="64">
        <f t="shared" si="10"/>
        <v>0</v>
      </c>
    </row>
    <row r="106" spans="1:9" ht="12.75">
      <c r="A106" s="57" t="s">
        <v>23</v>
      </c>
      <c r="B106" s="225" t="s">
        <v>332</v>
      </c>
      <c r="C106" s="7" t="s">
        <v>2</v>
      </c>
      <c r="D106" s="25" t="s">
        <v>3</v>
      </c>
      <c r="E106" s="74">
        <f>ВЕД!F108</f>
        <v>30</v>
      </c>
      <c r="F106" s="74">
        <f>ВЕД!G108</f>
        <v>0</v>
      </c>
      <c r="G106" s="74">
        <f>ВЕД!H108</f>
        <v>0</v>
      </c>
      <c r="H106" s="74">
        <f>ВЕД!I108</f>
        <v>0</v>
      </c>
      <c r="I106" s="64">
        <f>ВЕД!J108</f>
        <v>0</v>
      </c>
    </row>
    <row r="107" spans="1:9" ht="12.75">
      <c r="A107" s="55" t="s">
        <v>77</v>
      </c>
      <c r="B107" s="73"/>
      <c r="C107" s="41"/>
      <c r="D107" s="48" t="s">
        <v>78</v>
      </c>
      <c r="E107" s="73">
        <f aca="true" t="shared" si="11" ref="E107:I112">E108</f>
        <v>220.00000000000003</v>
      </c>
      <c r="F107" s="73" t="e">
        <f t="shared" si="11"/>
        <v>#REF!</v>
      </c>
      <c r="G107" s="73" t="e">
        <f t="shared" si="11"/>
        <v>#REF!</v>
      </c>
      <c r="H107" s="73">
        <f t="shared" si="11"/>
        <v>202.9</v>
      </c>
      <c r="I107" s="63">
        <f t="shared" si="11"/>
        <v>210.60000000000002</v>
      </c>
    </row>
    <row r="108" spans="1:9" ht="12.75">
      <c r="A108" s="55" t="s">
        <v>79</v>
      </c>
      <c r="B108" s="73"/>
      <c r="C108" s="41"/>
      <c r="D108" s="48" t="s">
        <v>80</v>
      </c>
      <c r="E108" s="73">
        <f t="shared" si="11"/>
        <v>220.00000000000003</v>
      </c>
      <c r="F108" s="73" t="e">
        <f t="shared" si="11"/>
        <v>#REF!</v>
      </c>
      <c r="G108" s="73" t="e">
        <f t="shared" si="11"/>
        <v>#REF!</v>
      </c>
      <c r="H108" s="73">
        <f t="shared" si="11"/>
        <v>202.9</v>
      </c>
      <c r="I108" s="63">
        <f t="shared" si="11"/>
        <v>210.60000000000002</v>
      </c>
    </row>
    <row r="109" spans="1:9" ht="37.5" customHeight="1">
      <c r="A109" s="55" t="s">
        <v>79</v>
      </c>
      <c r="B109" s="73" t="s">
        <v>112</v>
      </c>
      <c r="C109" s="12"/>
      <c r="D109" s="48" t="s">
        <v>334</v>
      </c>
      <c r="E109" s="73">
        <f t="shared" si="11"/>
        <v>220.00000000000003</v>
      </c>
      <c r="F109" s="73" t="e">
        <f t="shared" si="11"/>
        <v>#REF!</v>
      </c>
      <c r="G109" s="73" t="e">
        <f t="shared" si="11"/>
        <v>#REF!</v>
      </c>
      <c r="H109" s="73">
        <f t="shared" si="11"/>
        <v>202.9</v>
      </c>
      <c r="I109" s="63">
        <f t="shared" si="11"/>
        <v>210.60000000000002</v>
      </c>
    </row>
    <row r="110" spans="1:9" ht="12.75">
      <c r="A110" s="55" t="s">
        <v>79</v>
      </c>
      <c r="B110" s="73" t="s">
        <v>117</v>
      </c>
      <c r="C110" s="41"/>
      <c r="D110" s="101" t="s">
        <v>65</v>
      </c>
      <c r="E110" s="73">
        <f t="shared" si="11"/>
        <v>220.00000000000003</v>
      </c>
      <c r="F110" s="73" t="e">
        <f t="shared" si="11"/>
        <v>#REF!</v>
      </c>
      <c r="G110" s="73" t="e">
        <f t="shared" si="11"/>
        <v>#REF!</v>
      </c>
      <c r="H110" s="73">
        <f t="shared" si="11"/>
        <v>202.9</v>
      </c>
      <c r="I110" s="63">
        <f t="shared" si="11"/>
        <v>210.60000000000002</v>
      </c>
    </row>
    <row r="111" spans="1:9" ht="22.5">
      <c r="A111" s="57" t="s">
        <v>79</v>
      </c>
      <c r="B111" s="74" t="s">
        <v>140</v>
      </c>
      <c r="C111" s="13"/>
      <c r="D111" s="50" t="s">
        <v>225</v>
      </c>
      <c r="E111" s="74">
        <f t="shared" si="11"/>
        <v>220.00000000000003</v>
      </c>
      <c r="F111" s="74" t="e">
        <f t="shared" si="11"/>
        <v>#REF!</v>
      </c>
      <c r="G111" s="74" t="e">
        <f t="shared" si="11"/>
        <v>#REF!</v>
      </c>
      <c r="H111" s="74">
        <f t="shared" si="11"/>
        <v>202.9</v>
      </c>
      <c r="I111" s="64">
        <f t="shared" si="11"/>
        <v>210.60000000000002</v>
      </c>
    </row>
    <row r="112" spans="1:9" ht="33.75">
      <c r="A112" s="57" t="s">
        <v>79</v>
      </c>
      <c r="B112" s="74" t="s">
        <v>204</v>
      </c>
      <c r="C112" s="13"/>
      <c r="D112" s="51" t="s">
        <v>81</v>
      </c>
      <c r="E112" s="74">
        <f t="shared" si="11"/>
        <v>220.00000000000003</v>
      </c>
      <c r="F112" s="74" t="e">
        <f t="shared" si="11"/>
        <v>#REF!</v>
      </c>
      <c r="G112" s="74" t="e">
        <f t="shared" si="11"/>
        <v>#REF!</v>
      </c>
      <c r="H112" s="74">
        <f t="shared" si="11"/>
        <v>202.9</v>
      </c>
      <c r="I112" s="64">
        <f t="shared" si="11"/>
        <v>210.60000000000002</v>
      </c>
    </row>
    <row r="113" spans="1:9" ht="22.5">
      <c r="A113" s="57" t="s">
        <v>79</v>
      </c>
      <c r="B113" s="74" t="s">
        <v>205</v>
      </c>
      <c r="C113" s="13"/>
      <c r="D113" s="50" t="s">
        <v>224</v>
      </c>
      <c r="E113" s="74">
        <f>E114+E115</f>
        <v>220.00000000000003</v>
      </c>
      <c r="F113" s="74" t="e">
        <f>F114+F115</f>
        <v>#REF!</v>
      </c>
      <c r="G113" s="74" t="e">
        <f>G114+G115</f>
        <v>#REF!</v>
      </c>
      <c r="H113" s="74">
        <f>H114+H115</f>
        <v>202.9</v>
      </c>
      <c r="I113" s="64">
        <f>I114+I115</f>
        <v>210.60000000000002</v>
      </c>
    </row>
    <row r="114" spans="1:9" ht="45">
      <c r="A114" s="57" t="s">
        <v>79</v>
      </c>
      <c r="B114" s="74" t="str">
        <f>B113</f>
        <v>3090251180</v>
      </c>
      <c r="C114" s="13" t="s">
        <v>27</v>
      </c>
      <c r="D114" s="51" t="s">
        <v>28</v>
      </c>
      <c r="E114" s="74">
        <f>ВЕД!F116</f>
        <v>189.47150000000002</v>
      </c>
      <c r="F114" s="74" t="e">
        <f>ВЕД!#REF!</f>
        <v>#REF!</v>
      </c>
      <c r="G114" s="74" t="e">
        <f>ВЕД!#REF!</f>
        <v>#REF!</v>
      </c>
      <c r="H114" s="74">
        <f>ВЕД!G116</f>
        <v>189.52</v>
      </c>
      <c r="I114" s="64">
        <f>ВЕД!H116</f>
        <v>189.52</v>
      </c>
    </row>
    <row r="115" spans="1:9" ht="22.5">
      <c r="A115" s="57" t="s">
        <v>79</v>
      </c>
      <c r="B115" s="74" t="str">
        <f>B114</f>
        <v>3090251180</v>
      </c>
      <c r="C115" s="13" t="s">
        <v>29</v>
      </c>
      <c r="D115" s="51" t="s">
        <v>246</v>
      </c>
      <c r="E115" s="74">
        <f>ВЕД!F117</f>
        <v>30.5285</v>
      </c>
      <c r="F115" s="74" t="e">
        <f>ВЕД!#REF!</f>
        <v>#REF!</v>
      </c>
      <c r="G115" s="74" t="e">
        <f>ВЕД!#REF!</f>
        <v>#REF!</v>
      </c>
      <c r="H115" s="74">
        <f>ВЕД!G117</f>
        <v>13.38</v>
      </c>
      <c r="I115" s="64">
        <f>ВЕД!H117</f>
        <v>21.08</v>
      </c>
    </row>
    <row r="116" spans="1:9" ht="15.75" customHeight="1">
      <c r="A116" s="55" t="s">
        <v>10</v>
      </c>
      <c r="B116" s="73"/>
      <c r="C116" s="12"/>
      <c r="D116" s="48" t="s">
        <v>15</v>
      </c>
      <c r="E116" s="73">
        <f>E117</f>
        <v>397.5</v>
      </c>
      <c r="F116" s="73" t="e">
        <f>F117</f>
        <v>#REF!</v>
      </c>
      <c r="G116" s="73" t="e">
        <f>G117</f>
        <v>#REF!</v>
      </c>
      <c r="H116" s="73">
        <f>H117</f>
        <v>280</v>
      </c>
      <c r="I116" s="63">
        <f>I117</f>
        <v>280</v>
      </c>
    </row>
    <row r="117" spans="1:9" ht="12.75">
      <c r="A117" s="55" t="s">
        <v>35</v>
      </c>
      <c r="B117" s="73"/>
      <c r="C117" s="12"/>
      <c r="D117" s="48" t="s">
        <v>36</v>
      </c>
      <c r="E117" s="73">
        <f>E128</f>
        <v>397.5</v>
      </c>
      <c r="F117" s="73" t="e">
        <f>F128</f>
        <v>#REF!</v>
      </c>
      <c r="G117" s="73" t="e">
        <f>G128</f>
        <v>#REF!</v>
      </c>
      <c r="H117" s="73">
        <f>H128</f>
        <v>280</v>
      </c>
      <c r="I117" s="63">
        <f>I128</f>
        <v>280</v>
      </c>
    </row>
    <row r="118" spans="1:9" ht="22.5" hidden="1">
      <c r="A118" s="57" t="s">
        <v>11</v>
      </c>
      <c r="B118" s="74" t="s">
        <v>142</v>
      </c>
      <c r="C118" s="7"/>
      <c r="D118" s="50" t="s">
        <v>73</v>
      </c>
      <c r="E118" s="74">
        <f>E119+E123</f>
        <v>0</v>
      </c>
      <c r="F118" s="74" t="e">
        <f>F119+F123</f>
        <v>#REF!</v>
      </c>
      <c r="G118" s="74" t="e">
        <f>G119+G123</f>
        <v>#REF!</v>
      </c>
      <c r="H118" s="74">
        <f>H119+H123</f>
        <v>0</v>
      </c>
      <c r="I118" s="64">
        <f>I119+I123</f>
        <v>0</v>
      </c>
    </row>
    <row r="119" spans="1:9" ht="45" hidden="1">
      <c r="A119" s="57" t="s">
        <v>11</v>
      </c>
      <c r="B119" s="74" t="s">
        <v>143</v>
      </c>
      <c r="C119" s="7"/>
      <c r="D119" s="50" t="s">
        <v>49</v>
      </c>
      <c r="E119" s="78">
        <f>E120</f>
        <v>0</v>
      </c>
      <c r="F119" s="78" t="e">
        <f aca="true" t="shared" si="12" ref="F119:I121">F120</f>
        <v>#REF!</v>
      </c>
      <c r="G119" s="78" t="e">
        <f t="shared" si="12"/>
        <v>#REF!</v>
      </c>
      <c r="H119" s="78">
        <f t="shared" si="12"/>
        <v>0</v>
      </c>
      <c r="I119" s="66">
        <f t="shared" si="12"/>
        <v>0</v>
      </c>
    </row>
    <row r="120" spans="1:9" ht="15" customHeight="1" hidden="1">
      <c r="A120" s="57" t="s">
        <v>11</v>
      </c>
      <c r="B120" s="74" t="s">
        <v>144</v>
      </c>
      <c r="C120" s="7"/>
      <c r="D120" s="51" t="s">
        <v>59</v>
      </c>
      <c r="E120" s="78">
        <f>E121</f>
        <v>0</v>
      </c>
      <c r="F120" s="78" t="e">
        <f t="shared" si="12"/>
        <v>#REF!</v>
      </c>
      <c r="G120" s="78" t="e">
        <f t="shared" si="12"/>
        <v>#REF!</v>
      </c>
      <c r="H120" s="78">
        <f t="shared" si="12"/>
        <v>0</v>
      </c>
      <c r="I120" s="66">
        <f t="shared" si="12"/>
        <v>0</v>
      </c>
    </row>
    <row r="121" spans="1:9" ht="33.75" hidden="1">
      <c r="A121" s="57" t="s">
        <v>11</v>
      </c>
      <c r="B121" s="74" t="s">
        <v>145</v>
      </c>
      <c r="C121" s="7"/>
      <c r="D121" s="50" t="s">
        <v>50</v>
      </c>
      <c r="E121" s="78">
        <f>E122</f>
        <v>0</v>
      </c>
      <c r="F121" s="78" t="e">
        <f t="shared" si="12"/>
        <v>#REF!</v>
      </c>
      <c r="G121" s="78" t="e">
        <f t="shared" si="12"/>
        <v>#REF!</v>
      </c>
      <c r="H121" s="78">
        <f t="shared" si="12"/>
        <v>0</v>
      </c>
      <c r="I121" s="66">
        <f t="shared" si="12"/>
        <v>0</v>
      </c>
    </row>
    <row r="122" spans="1:9" ht="22.5" hidden="1">
      <c r="A122" s="57" t="s">
        <v>11</v>
      </c>
      <c r="B122" s="7">
        <v>3210140010</v>
      </c>
      <c r="C122" s="7" t="s">
        <v>29</v>
      </c>
      <c r="D122" s="51" t="s">
        <v>30</v>
      </c>
      <c r="E122" s="78">
        <f>ВЕД!F125</f>
        <v>0</v>
      </c>
      <c r="F122" s="78" t="e">
        <f>ВЕД!#REF!</f>
        <v>#REF!</v>
      </c>
      <c r="G122" s="78" t="e">
        <f>ВЕД!#REF!</f>
        <v>#REF!</v>
      </c>
      <c r="H122" s="78">
        <f>ВЕД!G125</f>
        <v>0</v>
      </c>
      <c r="I122" s="66">
        <f>ВЕД!H125</f>
        <v>0</v>
      </c>
    </row>
    <row r="123" spans="1:9" ht="33.75" hidden="1">
      <c r="A123" s="57" t="s">
        <v>11</v>
      </c>
      <c r="B123" s="74" t="s">
        <v>146</v>
      </c>
      <c r="C123" s="7"/>
      <c r="D123" s="51" t="s">
        <v>51</v>
      </c>
      <c r="E123" s="78">
        <f aca="true" t="shared" si="13" ref="E123:G124">E124</f>
        <v>0</v>
      </c>
      <c r="F123" s="169" t="e">
        <f t="shared" si="13"/>
        <v>#REF!</v>
      </c>
      <c r="G123" s="169" t="e">
        <f t="shared" si="13"/>
        <v>#REF!</v>
      </c>
      <c r="H123" s="166"/>
      <c r="I123" s="311"/>
    </row>
    <row r="124" spans="1:9" ht="12.75" hidden="1">
      <c r="A124" s="57" t="s">
        <v>11</v>
      </c>
      <c r="B124" s="74" t="s">
        <v>147</v>
      </c>
      <c r="C124" s="7"/>
      <c r="D124" s="51" t="s">
        <v>59</v>
      </c>
      <c r="E124" s="78">
        <f t="shared" si="13"/>
        <v>0</v>
      </c>
      <c r="F124" s="169" t="e">
        <f t="shared" si="13"/>
        <v>#REF!</v>
      </c>
      <c r="G124" s="169" t="e">
        <f t="shared" si="13"/>
        <v>#REF!</v>
      </c>
      <c r="H124" s="166"/>
      <c r="I124" s="311"/>
    </row>
    <row r="125" spans="1:9" ht="33.75" hidden="1">
      <c r="A125" s="57" t="s">
        <v>11</v>
      </c>
      <c r="B125" s="74" t="s">
        <v>148</v>
      </c>
      <c r="C125" s="7"/>
      <c r="D125" s="51" t="s">
        <v>52</v>
      </c>
      <c r="E125" s="78">
        <f>E126</f>
        <v>0</v>
      </c>
      <c r="F125" s="169" t="e">
        <f>#REF!</f>
        <v>#REF!</v>
      </c>
      <c r="G125" s="169" t="e">
        <f>#REF!</f>
        <v>#REF!</v>
      </c>
      <c r="H125" s="166"/>
      <c r="I125" s="311"/>
    </row>
    <row r="126" spans="1:9" ht="12.75" hidden="1">
      <c r="A126" s="57" t="s">
        <v>11</v>
      </c>
      <c r="B126" s="74" t="s">
        <v>149</v>
      </c>
      <c r="C126" s="7"/>
      <c r="D126" s="51" t="s">
        <v>34</v>
      </c>
      <c r="E126" s="78">
        <f>E127</f>
        <v>0</v>
      </c>
      <c r="F126" s="169" t="e">
        <f aca="true" t="shared" si="14" ref="F126:I130">F127</f>
        <v>#REF!</v>
      </c>
      <c r="G126" s="169" t="e">
        <f t="shared" si="14"/>
        <v>#REF!</v>
      </c>
      <c r="H126" s="166"/>
      <c r="I126" s="311"/>
    </row>
    <row r="127" spans="1:9" ht="22.5" hidden="1">
      <c r="A127" s="57" t="s">
        <v>11</v>
      </c>
      <c r="B127" s="74" t="s">
        <v>149</v>
      </c>
      <c r="C127" s="7" t="s">
        <v>29</v>
      </c>
      <c r="D127" s="51" t="s">
        <v>30</v>
      </c>
      <c r="E127" s="78">
        <f>ВЕД!F130</f>
        <v>0</v>
      </c>
      <c r="F127" s="169" t="e">
        <f>#REF!</f>
        <v>#REF!</v>
      </c>
      <c r="G127" s="169" t="e">
        <f>#REF!</f>
        <v>#REF!</v>
      </c>
      <c r="H127" s="166"/>
      <c r="I127" s="311"/>
    </row>
    <row r="128" spans="1:9" ht="33.75">
      <c r="A128" s="55" t="s">
        <v>35</v>
      </c>
      <c r="B128" s="73" t="s">
        <v>141</v>
      </c>
      <c r="C128" s="12"/>
      <c r="D128" s="48" t="s">
        <v>341</v>
      </c>
      <c r="E128" s="73">
        <f>E129</f>
        <v>397.5</v>
      </c>
      <c r="F128" s="73" t="e">
        <f t="shared" si="14"/>
        <v>#REF!</v>
      </c>
      <c r="G128" s="73" t="e">
        <f t="shared" si="14"/>
        <v>#REF!</v>
      </c>
      <c r="H128" s="73">
        <f t="shared" si="14"/>
        <v>280</v>
      </c>
      <c r="I128" s="63">
        <f t="shared" si="14"/>
        <v>280</v>
      </c>
    </row>
    <row r="129" spans="1:9" ht="11.25" customHeight="1">
      <c r="A129" s="55" t="s">
        <v>35</v>
      </c>
      <c r="B129" s="73" t="s">
        <v>150</v>
      </c>
      <c r="C129" s="12"/>
      <c r="D129" s="101" t="s">
        <v>74</v>
      </c>
      <c r="E129" s="73">
        <f>E130</f>
        <v>397.5</v>
      </c>
      <c r="F129" s="73" t="e">
        <f t="shared" si="14"/>
        <v>#REF!</v>
      </c>
      <c r="G129" s="73" t="e">
        <f t="shared" si="14"/>
        <v>#REF!</v>
      </c>
      <c r="H129" s="73">
        <f t="shared" si="14"/>
        <v>280</v>
      </c>
      <c r="I129" s="63">
        <f t="shared" si="14"/>
        <v>280</v>
      </c>
    </row>
    <row r="130" spans="1:9" ht="22.5">
      <c r="A130" s="57" t="s">
        <v>35</v>
      </c>
      <c r="B130" s="74" t="s">
        <v>151</v>
      </c>
      <c r="C130" s="7"/>
      <c r="D130" s="50" t="s">
        <v>200</v>
      </c>
      <c r="E130" s="74">
        <f>E131</f>
        <v>397.5</v>
      </c>
      <c r="F130" s="74" t="e">
        <f t="shared" si="14"/>
        <v>#REF!</v>
      </c>
      <c r="G130" s="74" t="e">
        <f t="shared" si="14"/>
        <v>#REF!</v>
      </c>
      <c r="H130" s="74">
        <f t="shared" si="14"/>
        <v>280</v>
      </c>
      <c r="I130" s="64">
        <f t="shared" si="14"/>
        <v>280</v>
      </c>
    </row>
    <row r="131" spans="1:9" ht="12.75">
      <c r="A131" s="57" t="s">
        <v>35</v>
      </c>
      <c r="B131" s="74" t="s">
        <v>152</v>
      </c>
      <c r="C131" s="7"/>
      <c r="D131" s="51" t="s">
        <v>59</v>
      </c>
      <c r="E131" s="74">
        <f>E132+E134</f>
        <v>397.5</v>
      </c>
      <c r="F131" s="74" t="e">
        <f>F132+F134</f>
        <v>#REF!</v>
      </c>
      <c r="G131" s="74" t="e">
        <f>G132+G134</f>
        <v>#REF!</v>
      </c>
      <c r="H131" s="74">
        <f>H132+H134</f>
        <v>280</v>
      </c>
      <c r="I131" s="64">
        <f>I132+I134</f>
        <v>280</v>
      </c>
    </row>
    <row r="132" spans="1:9" ht="12.75">
      <c r="A132" s="57" t="s">
        <v>35</v>
      </c>
      <c r="B132" s="74" t="s">
        <v>153</v>
      </c>
      <c r="C132" s="7"/>
      <c r="D132" s="50" t="s">
        <v>75</v>
      </c>
      <c r="E132" s="74">
        <f>E133</f>
        <v>52.5</v>
      </c>
      <c r="F132" s="74" t="e">
        <f>F133</f>
        <v>#REF!</v>
      </c>
      <c r="G132" s="74" t="e">
        <f>G133</f>
        <v>#REF!</v>
      </c>
      <c r="H132" s="74">
        <f>H133</f>
        <v>50</v>
      </c>
      <c r="I132" s="64">
        <f>I133</f>
        <v>50</v>
      </c>
    </row>
    <row r="133" spans="1:9" ht="22.5">
      <c r="A133" s="57" t="s">
        <v>35</v>
      </c>
      <c r="B133" s="74" t="str">
        <f>B132</f>
        <v>3220140010</v>
      </c>
      <c r="C133" s="7" t="s">
        <v>29</v>
      </c>
      <c r="D133" s="51" t="s">
        <v>246</v>
      </c>
      <c r="E133" s="74">
        <f>ВЕД!F136</f>
        <v>52.5</v>
      </c>
      <c r="F133" s="74" t="e">
        <f>ВЕД!#REF!</f>
        <v>#REF!</v>
      </c>
      <c r="G133" s="74" t="e">
        <f>ВЕД!#REF!</f>
        <v>#REF!</v>
      </c>
      <c r="H133" s="74">
        <f>ВЕД!G136</f>
        <v>50</v>
      </c>
      <c r="I133" s="64">
        <f>ВЕД!H136</f>
        <v>50</v>
      </c>
    </row>
    <row r="134" spans="1:9" ht="21.75" customHeight="1">
      <c r="A134" s="57" t="s">
        <v>35</v>
      </c>
      <c r="B134" s="74" t="s">
        <v>154</v>
      </c>
      <c r="C134" s="7"/>
      <c r="D134" s="50" t="s">
        <v>190</v>
      </c>
      <c r="E134" s="78">
        <f>E135</f>
        <v>345</v>
      </c>
      <c r="F134" s="78" t="e">
        <f>F135</f>
        <v>#REF!</v>
      </c>
      <c r="G134" s="78" t="e">
        <f>G135</f>
        <v>#REF!</v>
      </c>
      <c r="H134" s="78">
        <f>H135</f>
        <v>230</v>
      </c>
      <c r="I134" s="66">
        <f>I135</f>
        <v>230</v>
      </c>
    </row>
    <row r="135" spans="1:9" ht="22.5">
      <c r="A135" s="57" t="s">
        <v>35</v>
      </c>
      <c r="B135" s="74" t="str">
        <f>B134</f>
        <v>3220140020</v>
      </c>
      <c r="C135" s="7" t="s">
        <v>29</v>
      </c>
      <c r="D135" s="51" t="s">
        <v>246</v>
      </c>
      <c r="E135" s="78">
        <f>ВЕД!F138</f>
        <v>345</v>
      </c>
      <c r="F135" s="78" t="e">
        <f>ВЕД!#REF!</f>
        <v>#REF!</v>
      </c>
      <c r="G135" s="78" t="e">
        <f>ВЕД!#REF!</f>
        <v>#REF!</v>
      </c>
      <c r="H135" s="78">
        <f>ВЕД!G138</f>
        <v>230</v>
      </c>
      <c r="I135" s="66">
        <f>ВЕД!H138</f>
        <v>230</v>
      </c>
    </row>
    <row r="136" spans="1:9" ht="12.75">
      <c r="A136" s="55" t="s">
        <v>12</v>
      </c>
      <c r="B136" s="73"/>
      <c r="C136" s="12"/>
      <c r="D136" s="48" t="s">
        <v>16</v>
      </c>
      <c r="E136" s="79">
        <f>E144+E137</f>
        <v>2169.4700000000003</v>
      </c>
      <c r="F136" s="79">
        <f>F144+F137</f>
        <v>2344.2</v>
      </c>
      <c r="G136" s="79">
        <f>G144+G137</f>
        <v>2520.5</v>
      </c>
      <c r="H136" s="79">
        <f>H144+H137</f>
        <v>2344.2</v>
      </c>
      <c r="I136" s="67">
        <f>I144+I137</f>
        <v>2520.5</v>
      </c>
    </row>
    <row r="137" spans="1:9" ht="12.75">
      <c r="A137" s="55" t="s">
        <v>279</v>
      </c>
      <c r="B137" s="73"/>
      <c r="C137" s="12"/>
      <c r="D137" s="48" t="s">
        <v>280</v>
      </c>
      <c r="E137" s="79">
        <f aca="true" t="shared" si="15" ref="E137:I141">E138</f>
        <v>11.67</v>
      </c>
      <c r="F137" s="79">
        <f t="shared" si="15"/>
        <v>20</v>
      </c>
      <c r="G137" s="79">
        <f t="shared" si="15"/>
        <v>15</v>
      </c>
      <c r="H137" s="79">
        <f t="shared" si="15"/>
        <v>20</v>
      </c>
      <c r="I137" s="67">
        <f t="shared" si="15"/>
        <v>15</v>
      </c>
    </row>
    <row r="138" spans="1:9" ht="33.75">
      <c r="A138" s="55" t="s">
        <v>279</v>
      </c>
      <c r="B138" s="73" t="s">
        <v>155</v>
      </c>
      <c r="C138" s="12"/>
      <c r="D138" s="48" t="s">
        <v>337</v>
      </c>
      <c r="E138" s="79">
        <f t="shared" si="15"/>
        <v>11.67</v>
      </c>
      <c r="F138" s="79">
        <f t="shared" si="15"/>
        <v>20</v>
      </c>
      <c r="G138" s="79">
        <f t="shared" si="15"/>
        <v>15</v>
      </c>
      <c r="H138" s="79">
        <f t="shared" si="15"/>
        <v>20</v>
      </c>
      <c r="I138" s="67">
        <f t="shared" si="15"/>
        <v>15</v>
      </c>
    </row>
    <row r="139" spans="1:9" ht="22.5">
      <c r="A139" s="55" t="s">
        <v>279</v>
      </c>
      <c r="B139" s="73" t="s">
        <v>172</v>
      </c>
      <c r="C139" s="12"/>
      <c r="D139" s="48" t="s">
        <v>84</v>
      </c>
      <c r="E139" s="79">
        <f t="shared" si="15"/>
        <v>11.67</v>
      </c>
      <c r="F139" s="79">
        <f t="shared" si="15"/>
        <v>20</v>
      </c>
      <c r="G139" s="79">
        <f t="shared" si="15"/>
        <v>15</v>
      </c>
      <c r="H139" s="79">
        <f t="shared" si="15"/>
        <v>20</v>
      </c>
      <c r="I139" s="67">
        <f t="shared" si="15"/>
        <v>15</v>
      </c>
    </row>
    <row r="140" spans="1:9" ht="12.75">
      <c r="A140" s="57" t="s">
        <v>279</v>
      </c>
      <c r="B140" s="74" t="s">
        <v>173</v>
      </c>
      <c r="C140" s="7"/>
      <c r="D140" s="51" t="s">
        <v>86</v>
      </c>
      <c r="E140" s="78">
        <f t="shared" si="15"/>
        <v>11.67</v>
      </c>
      <c r="F140" s="78">
        <f t="shared" si="15"/>
        <v>20</v>
      </c>
      <c r="G140" s="78">
        <f t="shared" si="15"/>
        <v>15</v>
      </c>
      <c r="H140" s="78">
        <f t="shared" si="15"/>
        <v>20</v>
      </c>
      <c r="I140" s="66">
        <f t="shared" si="15"/>
        <v>15</v>
      </c>
    </row>
    <row r="141" spans="1:9" ht="12.75">
      <c r="A141" s="57" t="s">
        <v>279</v>
      </c>
      <c r="B141" s="74" t="s">
        <v>174</v>
      </c>
      <c r="C141" s="7"/>
      <c r="D141" s="51" t="s">
        <v>59</v>
      </c>
      <c r="E141" s="78">
        <f t="shared" si="15"/>
        <v>11.67</v>
      </c>
      <c r="F141" s="78">
        <f t="shared" si="15"/>
        <v>20</v>
      </c>
      <c r="G141" s="78">
        <f t="shared" si="15"/>
        <v>15</v>
      </c>
      <c r="H141" s="78">
        <f t="shared" si="15"/>
        <v>20</v>
      </c>
      <c r="I141" s="66">
        <f t="shared" si="15"/>
        <v>15</v>
      </c>
    </row>
    <row r="142" spans="1:9" ht="12.75">
      <c r="A142" s="57" t="s">
        <v>279</v>
      </c>
      <c r="B142" s="74" t="s">
        <v>175</v>
      </c>
      <c r="C142" s="7"/>
      <c r="D142" s="50" t="s">
        <v>330</v>
      </c>
      <c r="E142" s="78">
        <f>E143</f>
        <v>11.67</v>
      </c>
      <c r="F142" s="78">
        <f>F143</f>
        <v>20</v>
      </c>
      <c r="G142" s="78">
        <f>G143</f>
        <v>15</v>
      </c>
      <c r="H142" s="78">
        <f>H143</f>
        <v>20</v>
      </c>
      <c r="I142" s="66">
        <f>I143</f>
        <v>15</v>
      </c>
    </row>
    <row r="143" spans="1:9" ht="22.5">
      <c r="A143" s="57" t="s">
        <v>279</v>
      </c>
      <c r="B143" s="74" t="str">
        <f>B142</f>
        <v>3330140010</v>
      </c>
      <c r="C143" s="7" t="s">
        <v>29</v>
      </c>
      <c r="D143" s="51" t="s">
        <v>246</v>
      </c>
      <c r="E143" s="78">
        <f>ВЕД!F146</f>
        <v>11.67</v>
      </c>
      <c r="F143" s="78">
        <f>ВЕД!G146</f>
        <v>20</v>
      </c>
      <c r="G143" s="78">
        <f>ВЕД!H146</f>
        <v>15</v>
      </c>
      <c r="H143" s="78">
        <f>ВЕД!G146</f>
        <v>20</v>
      </c>
      <c r="I143" s="66">
        <f>ВЕД!H146</f>
        <v>15</v>
      </c>
    </row>
    <row r="144" spans="1:9" ht="12.75">
      <c r="A144" s="55" t="s">
        <v>25</v>
      </c>
      <c r="B144" s="73"/>
      <c r="C144" s="12"/>
      <c r="D144" s="48" t="s">
        <v>26</v>
      </c>
      <c r="E144" s="79">
        <f aca="true" t="shared" si="16" ref="E144:I148">E145</f>
        <v>2157.8</v>
      </c>
      <c r="F144" s="79">
        <f t="shared" si="16"/>
        <v>2324.2</v>
      </c>
      <c r="G144" s="79">
        <f t="shared" si="16"/>
        <v>2505.5</v>
      </c>
      <c r="H144" s="79">
        <f t="shared" si="16"/>
        <v>2324.2</v>
      </c>
      <c r="I144" s="67">
        <f t="shared" si="16"/>
        <v>2505.5</v>
      </c>
    </row>
    <row r="145" spans="1:9" ht="12.75">
      <c r="A145" s="55" t="s">
        <v>25</v>
      </c>
      <c r="B145" s="73" t="s">
        <v>58</v>
      </c>
      <c r="C145" s="12"/>
      <c r="D145" s="48" t="s">
        <v>33</v>
      </c>
      <c r="E145" s="79">
        <f t="shared" si="16"/>
        <v>2157.8</v>
      </c>
      <c r="F145" s="79">
        <f t="shared" si="16"/>
        <v>2324.2</v>
      </c>
      <c r="G145" s="79">
        <f t="shared" si="16"/>
        <v>2505.5</v>
      </c>
      <c r="H145" s="79">
        <f t="shared" si="16"/>
        <v>2324.2</v>
      </c>
      <c r="I145" s="67">
        <f t="shared" si="16"/>
        <v>2505.5</v>
      </c>
    </row>
    <row r="146" spans="1:9" ht="33.75" customHeight="1">
      <c r="A146" s="55" t="s">
        <v>25</v>
      </c>
      <c r="B146" s="73" t="s">
        <v>198</v>
      </c>
      <c r="C146" s="12"/>
      <c r="D146" s="101" t="s">
        <v>76</v>
      </c>
      <c r="E146" s="79">
        <f t="shared" si="16"/>
        <v>2157.8</v>
      </c>
      <c r="F146" s="79">
        <f t="shared" si="16"/>
        <v>2324.2</v>
      </c>
      <c r="G146" s="79">
        <f t="shared" si="16"/>
        <v>2505.5</v>
      </c>
      <c r="H146" s="79">
        <f t="shared" si="16"/>
        <v>2324.2</v>
      </c>
      <c r="I146" s="67">
        <f t="shared" si="16"/>
        <v>2505.5</v>
      </c>
    </row>
    <row r="147" spans="1:9" ht="10.5" customHeight="1">
      <c r="A147" s="57" t="s">
        <v>25</v>
      </c>
      <c r="B147" s="74" t="s">
        <v>198</v>
      </c>
      <c r="C147" s="7"/>
      <c r="D147" s="50" t="s">
        <v>60</v>
      </c>
      <c r="E147" s="78">
        <f t="shared" si="16"/>
        <v>2157.8</v>
      </c>
      <c r="F147" s="78">
        <f t="shared" si="16"/>
        <v>2324.2</v>
      </c>
      <c r="G147" s="78">
        <f t="shared" si="16"/>
        <v>2505.5</v>
      </c>
      <c r="H147" s="78">
        <f t="shared" si="16"/>
        <v>2324.2</v>
      </c>
      <c r="I147" s="66">
        <f t="shared" si="16"/>
        <v>2505.5</v>
      </c>
    </row>
    <row r="148" spans="1:9" ht="12.75">
      <c r="A148" s="57" t="s">
        <v>25</v>
      </c>
      <c r="B148" s="74" t="s">
        <v>199</v>
      </c>
      <c r="C148" s="7"/>
      <c r="D148" s="51" t="s">
        <v>59</v>
      </c>
      <c r="E148" s="78">
        <f>E149</f>
        <v>2157.8</v>
      </c>
      <c r="F148" s="78">
        <f t="shared" si="16"/>
        <v>2324.2</v>
      </c>
      <c r="G148" s="78">
        <f t="shared" si="16"/>
        <v>2505.5</v>
      </c>
      <c r="H148" s="78">
        <f t="shared" si="16"/>
        <v>2324.2</v>
      </c>
      <c r="I148" s="66">
        <f t="shared" si="16"/>
        <v>2505.5</v>
      </c>
    </row>
    <row r="149" spans="1:9" ht="45">
      <c r="A149" s="57" t="s">
        <v>25</v>
      </c>
      <c r="B149" s="7">
        <v>9960040030</v>
      </c>
      <c r="C149" s="7"/>
      <c r="D149" s="35" t="s">
        <v>321</v>
      </c>
      <c r="E149" s="78">
        <f>E150</f>
        <v>2157.8</v>
      </c>
      <c r="F149" s="78">
        <f>F150</f>
        <v>2324.2</v>
      </c>
      <c r="G149" s="78">
        <f>G150</f>
        <v>2505.5</v>
      </c>
      <c r="H149" s="78">
        <f>H150</f>
        <v>2324.2</v>
      </c>
      <c r="I149" s="66">
        <f>I150</f>
        <v>2505.5</v>
      </c>
    </row>
    <row r="150" spans="1:9" ht="12.75">
      <c r="A150" s="57" t="s">
        <v>25</v>
      </c>
      <c r="B150" s="7">
        <f>B149</f>
        <v>9960040030</v>
      </c>
      <c r="C150" s="7" t="s">
        <v>2</v>
      </c>
      <c r="D150" s="25" t="s">
        <v>3</v>
      </c>
      <c r="E150" s="78">
        <f>ВЕД!F153</f>
        <v>2157.8</v>
      </c>
      <c r="F150" s="78">
        <f>ВЕД!G153</f>
        <v>2324.2</v>
      </c>
      <c r="G150" s="78">
        <f>ВЕД!H153</f>
        <v>2505.5</v>
      </c>
      <c r="H150" s="78">
        <f>ВЕД!G153</f>
        <v>2324.2</v>
      </c>
      <c r="I150" s="66">
        <f>ВЕД!H153</f>
        <v>2505.5</v>
      </c>
    </row>
    <row r="151" spans="1:9" ht="12.75">
      <c r="A151" s="55" t="s">
        <v>37</v>
      </c>
      <c r="B151" s="73"/>
      <c r="C151" s="12"/>
      <c r="D151" s="48" t="s">
        <v>39</v>
      </c>
      <c r="E151" s="79">
        <f>E152+E176+E212</f>
        <v>3631.37399</v>
      </c>
      <c r="F151" s="79" t="e">
        <f>F152+F176+F212</f>
        <v>#REF!</v>
      </c>
      <c r="G151" s="79" t="e">
        <f>G152+G176+G212</f>
        <v>#REF!</v>
      </c>
      <c r="H151" s="79">
        <f>H152+H176+H212</f>
        <v>1508.67</v>
      </c>
      <c r="I151" s="67">
        <f>I152+I176+I212</f>
        <v>623.8299999999999</v>
      </c>
    </row>
    <row r="152" spans="1:9" ht="12.75" hidden="1">
      <c r="A152" s="55" t="s">
        <v>38</v>
      </c>
      <c r="B152" s="73"/>
      <c r="C152" s="12"/>
      <c r="D152" s="48" t="s">
        <v>40</v>
      </c>
      <c r="E152" s="79">
        <f>E153+E164+E170</f>
        <v>0</v>
      </c>
      <c r="F152" s="79" t="e">
        <f>F153+F164+F170</f>
        <v>#REF!</v>
      </c>
      <c r="G152" s="79" t="e">
        <f>G153+G164+G170</f>
        <v>#REF!</v>
      </c>
      <c r="H152" s="79">
        <f>H153+H164+H170</f>
        <v>0</v>
      </c>
      <c r="I152" s="67">
        <f>I153+I164+I170</f>
        <v>0</v>
      </c>
    </row>
    <row r="153" spans="1:9" ht="33.75" hidden="1">
      <c r="A153" s="55" t="s">
        <v>38</v>
      </c>
      <c r="B153" s="73" t="s">
        <v>155</v>
      </c>
      <c r="C153" s="12"/>
      <c r="D153" s="48" t="s">
        <v>111</v>
      </c>
      <c r="E153" s="79">
        <f aca="true" t="shared" si="17" ref="E153:I155">E154</f>
        <v>0</v>
      </c>
      <c r="F153" s="79" t="e">
        <f t="shared" si="17"/>
        <v>#REF!</v>
      </c>
      <c r="G153" s="79" t="e">
        <f t="shared" si="17"/>
        <v>#REF!</v>
      </c>
      <c r="H153" s="79">
        <f t="shared" si="17"/>
        <v>0</v>
      </c>
      <c r="I153" s="67">
        <f t="shared" si="17"/>
        <v>0</v>
      </c>
    </row>
    <row r="154" spans="1:9" ht="12.75" hidden="1">
      <c r="A154" s="57" t="s">
        <v>38</v>
      </c>
      <c r="B154" s="74" t="s">
        <v>156</v>
      </c>
      <c r="C154" s="7"/>
      <c r="D154" s="50" t="s">
        <v>107</v>
      </c>
      <c r="E154" s="78">
        <f t="shared" si="17"/>
        <v>0</v>
      </c>
      <c r="F154" s="78" t="e">
        <f t="shared" si="17"/>
        <v>#REF!</v>
      </c>
      <c r="G154" s="78" t="e">
        <f t="shared" si="17"/>
        <v>#REF!</v>
      </c>
      <c r="H154" s="78">
        <f t="shared" si="17"/>
        <v>0</v>
      </c>
      <c r="I154" s="66">
        <f t="shared" si="17"/>
        <v>0</v>
      </c>
    </row>
    <row r="155" spans="1:9" ht="33.75" hidden="1">
      <c r="A155" s="57" t="s">
        <v>38</v>
      </c>
      <c r="B155" s="74" t="s">
        <v>157</v>
      </c>
      <c r="C155" s="7"/>
      <c r="D155" s="50" t="s">
        <v>105</v>
      </c>
      <c r="E155" s="78">
        <f t="shared" si="17"/>
        <v>0</v>
      </c>
      <c r="F155" s="78" t="e">
        <f t="shared" si="17"/>
        <v>#REF!</v>
      </c>
      <c r="G155" s="78" t="e">
        <f t="shared" si="17"/>
        <v>#REF!</v>
      </c>
      <c r="H155" s="78">
        <f t="shared" si="17"/>
        <v>0</v>
      </c>
      <c r="I155" s="66">
        <f t="shared" si="17"/>
        <v>0</v>
      </c>
    </row>
    <row r="156" spans="1:9" ht="12.75" hidden="1">
      <c r="A156" s="57" t="s">
        <v>38</v>
      </c>
      <c r="B156" s="74" t="s">
        <v>158</v>
      </c>
      <c r="C156" s="7"/>
      <c r="D156" s="51" t="s">
        <v>59</v>
      </c>
      <c r="E156" s="78">
        <f>E157+E160</f>
        <v>0</v>
      </c>
      <c r="F156" s="78" t="e">
        <f>F157+F160</f>
        <v>#REF!</v>
      </c>
      <c r="G156" s="78" t="e">
        <f>G157+G160</f>
        <v>#REF!</v>
      </c>
      <c r="H156" s="78">
        <f>H157+H160</f>
        <v>0</v>
      </c>
      <c r="I156" s="66">
        <f>I157+I160</f>
        <v>0</v>
      </c>
    </row>
    <row r="157" spans="1:9" ht="32.25" customHeight="1" hidden="1">
      <c r="A157" s="57" t="s">
        <v>38</v>
      </c>
      <c r="B157" s="74" t="s">
        <v>159</v>
      </c>
      <c r="C157" s="7"/>
      <c r="D157" s="50" t="s">
        <v>108</v>
      </c>
      <c r="E157" s="78">
        <f>E158</f>
        <v>0</v>
      </c>
      <c r="F157" s="78" t="e">
        <f aca="true" t="shared" si="18" ref="F157:I158">F158</f>
        <v>#REF!</v>
      </c>
      <c r="G157" s="78" t="e">
        <f t="shared" si="18"/>
        <v>#REF!</v>
      </c>
      <c r="H157" s="78">
        <f t="shared" si="18"/>
        <v>0</v>
      </c>
      <c r="I157" s="66">
        <f t="shared" si="18"/>
        <v>0</v>
      </c>
    </row>
    <row r="158" spans="1:9" ht="12.75" hidden="1">
      <c r="A158" s="57" t="s">
        <v>38</v>
      </c>
      <c r="B158" s="74" t="s">
        <v>160</v>
      </c>
      <c r="C158" s="7"/>
      <c r="D158" s="51" t="s">
        <v>34</v>
      </c>
      <c r="E158" s="78">
        <f>E159</f>
        <v>0</v>
      </c>
      <c r="F158" s="78" t="e">
        <f t="shared" si="18"/>
        <v>#REF!</v>
      </c>
      <c r="G158" s="78" t="e">
        <f t="shared" si="18"/>
        <v>#REF!</v>
      </c>
      <c r="H158" s="78">
        <f t="shared" si="18"/>
        <v>0</v>
      </c>
      <c r="I158" s="66">
        <f t="shared" si="18"/>
        <v>0</v>
      </c>
    </row>
    <row r="159" spans="1:9" ht="22.5" hidden="1">
      <c r="A159" s="57" t="s">
        <v>38</v>
      </c>
      <c r="B159" s="74" t="s">
        <v>160</v>
      </c>
      <c r="C159" s="7" t="s">
        <v>29</v>
      </c>
      <c r="D159" s="51" t="s">
        <v>30</v>
      </c>
      <c r="E159" s="78">
        <f>ВЕД!F162</f>
        <v>0</v>
      </c>
      <c r="F159" s="78" t="e">
        <f>ВЕД!#REF!</f>
        <v>#REF!</v>
      </c>
      <c r="G159" s="78" t="e">
        <f>ВЕД!#REF!</f>
        <v>#REF!</v>
      </c>
      <c r="H159" s="78">
        <f>ВЕД!G162</f>
        <v>0</v>
      </c>
      <c r="I159" s="66">
        <f>ВЕД!H162</f>
        <v>0</v>
      </c>
    </row>
    <row r="160" spans="1:9" ht="33.75" hidden="1">
      <c r="A160" s="57" t="s">
        <v>38</v>
      </c>
      <c r="B160" s="74" t="s">
        <v>161</v>
      </c>
      <c r="C160" s="7"/>
      <c r="D160" s="170" t="s">
        <v>56</v>
      </c>
      <c r="E160" s="78">
        <f>E161</f>
        <v>0</v>
      </c>
      <c r="F160" s="78" t="e">
        <f>F161</f>
        <v>#REF!</v>
      </c>
      <c r="G160" s="78" t="e">
        <f>G161</f>
        <v>#REF!</v>
      </c>
      <c r="H160" s="78">
        <f>H161</f>
        <v>0</v>
      </c>
      <c r="I160" s="66">
        <f>I161</f>
        <v>0</v>
      </c>
    </row>
    <row r="161" spans="1:9" ht="12.75" hidden="1">
      <c r="A161" s="57" t="s">
        <v>38</v>
      </c>
      <c r="B161" s="74" t="s">
        <v>162</v>
      </c>
      <c r="C161" s="7"/>
      <c r="D161" s="51" t="s">
        <v>61</v>
      </c>
      <c r="E161" s="78">
        <f>E162+E163</f>
        <v>0</v>
      </c>
      <c r="F161" s="78" t="e">
        <f>F162+F163</f>
        <v>#REF!</v>
      </c>
      <c r="G161" s="78" t="e">
        <f>G162+G163</f>
        <v>#REF!</v>
      </c>
      <c r="H161" s="78">
        <f>H162+H163</f>
        <v>0</v>
      </c>
      <c r="I161" s="66">
        <f>I162+I163</f>
        <v>0</v>
      </c>
    </row>
    <row r="162" spans="1:9" ht="22.5" hidden="1">
      <c r="A162" s="57" t="s">
        <v>38</v>
      </c>
      <c r="B162" s="74" t="s">
        <v>162</v>
      </c>
      <c r="C162" s="7" t="s">
        <v>29</v>
      </c>
      <c r="D162" s="51" t="s">
        <v>30</v>
      </c>
      <c r="E162" s="78">
        <f>ВЕД!F165</f>
        <v>0</v>
      </c>
      <c r="F162" s="78" t="e">
        <f>ВЕД!#REF!</f>
        <v>#REF!</v>
      </c>
      <c r="G162" s="78" t="e">
        <f>ВЕД!#REF!</f>
        <v>#REF!</v>
      </c>
      <c r="H162" s="78">
        <f>ВЕД!G165</f>
        <v>0</v>
      </c>
      <c r="I162" s="66">
        <f>ВЕД!H165</f>
        <v>0</v>
      </c>
    </row>
    <row r="163" spans="1:9" ht="12.75" hidden="1">
      <c r="A163" s="57" t="s">
        <v>38</v>
      </c>
      <c r="B163" s="74" t="s">
        <v>162</v>
      </c>
      <c r="C163" s="7" t="s">
        <v>31</v>
      </c>
      <c r="D163" s="51" t="s">
        <v>32</v>
      </c>
      <c r="E163" s="78">
        <f>ВЕД!F166</f>
        <v>0</v>
      </c>
      <c r="F163" s="78" t="e">
        <f>ВЕД!#REF!</f>
        <v>#REF!</v>
      </c>
      <c r="G163" s="78" t="e">
        <f>ВЕД!#REF!</f>
        <v>#REF!</v>
      </c>
      <c r="H163" s="78">
        <f>ВЕД!G166</f>
        <v>0</v>
      </c>
      <c r="I163" s="66">
        <f>ВЕД!H166</f>
        <v>0</v>
      </c>
    </row>
    <row r="164" spans="1:9" ht="56.25" hidden="1">
      <c r="A164" s="55" t="s">
        <v>38</v>
      </c>
      <c r="B164" s="73" t="s">
        <v>191</v>
      </c>
      <c r="C164" s="7"/>
      <c r="D164" s="48" t="s">
        <v>226</v>
      </c>
      <c r="E164" s="79">
        <f>E165</f>
        <v>0</v>
      </c>
      <c r="F164" s="79" t="e">
        <f aca="true" t="shared" si="19" ref="F164:I168">F165</f>
        <v>#REF!</v>
      </c>
      <c r="G164" s="79" t="e">
        <f t="shared" si="19"/>
        <v>#REF!</v>
      </c>
      <c r="H164" s="79">
        <f t="shared" si="19"/>
        <v>0</v>
      </c>
      <c r="I164" s="67">
        <f t="shared" si="19"/>
        <v>0</v>
      </c>
    </row>
    <row r="165" spans="1:9" ht="12.75" hidden="1">
      <c r="A165" s="55" t="s">
        <v>38</v>
      </c>
      <c r="B165" s="73" t="s">
        <v>192</v>
      </c>
      <c r="C165" s="12"/>
      <c r="D165" s="50" t="s">
        <v>193</v>
      </c>
      <c r="E165" s="79">
        <f>E166</f>
        <v>0</v>
      </c>
      <c r="F165" s="79" t="e">
        <f t="shared" si="19"/>
        <v>#REF!</v>
      </c>
      <c r="G165" s="79" t="e">
        <f t="shared" si="19"/>
        <v>#REF!</v>
      </c>
      <c r="H165" s="79">
        <f t="shared" si="19"/>
        <v>0</v>
      </c>
      <c r="I165" s="67">
        <f t="shared" si="19"/>
        <v>0</v>
      </c>
    </row>
    <row r="166" spans="1:9" ht="33.75" hidden="1">
      <c r="A166" s="57" t="s">
        <v>38</v>
      </c>
      <c r="B166" s="74" t="s">
        <v>194</v>
      </c>
      <c r="C166" s="7"/>
      <c r="D166" s="51" t="s">
        <v>195</v>
      </c>
      <c r="E166" s="78">
        <f>E167</f>
        <v>0</v>
      </c>
      <c r="F166" s="78" t="e">
        <f t="shared" si="19"/>
        <v>#REF!</v>
      </c>
      <c r="G166" s="78" t="e">
        <f t="shared" si="19"/>
        <v>#REF!</v>
      </c>
      <c r="H166" s="78">
        <f t="shared" si="19"/>
        <v>0</v>
      </c>
      <c r="I166" s="66">
        <f t="shared" si="19"/>
        <v>0</v>
      </c>
    </row>
    <row r="167" spans="1:9" ht="56.25" hidden="1">
      <c r="A167" s="57" t="s">
        <v>38</v>
      </c>
      <c r="B167" s="74" t="s">
        <v>208</v>
      </c>
      <c r="C167" s="7"/>
      <c r="D167" s="50" t="s">
        <v>90</v>
      </c>
      <c r="E167" s="78">
        <f>E168</f>
        <v>0</v>
      </c>
      <c r="F167" s="78" t="e">
        <f t="shared" si="19"/>
        <v>#REF!</v>
      </c>
      <c r="G167" s="78" t="e">
        <f t="shared" si="19"/>
        <v>#REF!</v>
      </c>
      <c r="H167" s="78">
        <f t="shared" si="19"/>
        <v>0</v>
      </c>
      <c r="I167" s="66">
        <f t="shared" si="19"/>
        <v>0</v>
      </c>
    </row>
    <row r="168" spans="1:9" ht="33.75" customHeight="1" hidden="1">
      <c r="A168" s="57" t="s">
        <v>38</v>
      </c>
      <c r="B168" s="74" t="s">
        <v>209</v>
      </c>
      <c r="C168" s="7"/>
      <c r="D168" s="51" t="s">
        <v>210</v>
      </c>
      <c r="E168" s="78">
        <f>E169</f>
        <v>0</v>
      </c>
      <c r="F168" s="78" t="e">
        <f t="shared" si="19"/>
        <v>#REF!</v>
      </c>
      <c r="G168" s="78" t="e">
        <f t="shared" si="19"/>
        <v>#REF!</v>
      </c>
      <c r="H168" s="78">
        <f t="shared" si="19"/>
        <v>0</v>
      </c>
      <c r="I168" s="66">
        <f t="shared" si="19"/>
        <v>0</v>
      </c>
    </row>
    <row r="169" spans="1:9" ht="23.25" customHeight="1" hidden="1">
      <c r="A169" s="57" t="s">
        <v>38</v>
      </c>
      <c r="B169" s="74" t="s">
        <v>209</v>
      </c>
      <c r="C169" s="7" t="s">
        <v>196</v>
      </c>
      <c r="D169" s="51" t="s">
        <v>197</v>
      </c>
      <c r="E169" s="78">
        <f>ВЕД!F172</f>
        <v>0</v>
      </c>
      <c r="F169" s="78" t="e">
        <f>ВЕД!#REF!</f>
        <v>#REF!</v>
      </c>
      <c r="G169" s="78" t="e">
        <f>ВЕД!#REF!</f>
        <v>#REF!</v>
      </c>
      <c r="H169" s="78">
        <f>ВЕД!G172</f>
        <v>0</v>
      </c>
      <c r="I169" s="66">
        <f>ВЕД!H172</f>
        <v>0</v>
      </c>
    </row>
    <row r="170" spans="1:9" ht="45.75" customHeight="1" hidden="1">
      <c r="A170" s="55" t="s">
        <v>38</v>
      </c>
      <c r="B170" s="73" t="s">
        <v>237</v>
      </c>
      <c r="C170" s="12"/>
      <c r="D170" s="48" t="s">
        <v>338</v>
      </c>
      <c r="E170" s="79">
        <f aca="true" t="shared" si="20" ref="E170:I173">E171</f>
        <v>0</v>
      </c>
      <c r="F170" s="79" t="e">
        <f t="shared" si="20"/>
        <v>#REF!</v>
      </c>
      <c r="G170" s="79" t="e">
        <f t="shared" si="20"/>
        <v>#REF!</v>
      </c>
      <c r="H170" s="79">
        <f t="shared" si="20"/>
        <v>0</v>
      </c>
      <c r="I170" s="67">
        <f t="shared" si="20"/>
        <v>0</v>
      </c>
    </row>
    <row r="171" spans="1:9" ht="36" customHeight="1" hidden="1">
      <c r="A171" s="55" t="s">
        <v>38</v>
      </c>
      <c r="B171" s="73" t="s">
        <v>238</v>
      </c>
      <c r="C171" s="12"/>
      <c r="D171" s="101" t="s">
        <v>239</v>
      </c>
      <c r="E171" s="79">
        <f t="shared" si="20"/>
        <v>0</v>
      </c>
      <c r="F171" s="79" t="e">
        <f t="shared" si="20"/>
        <v>#REF!</v>
      </c>
      <c r="G171" s="79" t="e">
        <f t="shared" si="20"/>
        <v>#REF!</v>
      </c>
      <c r="H171" s="79">
        <f t="shared" si="20"/>
        <v>0</v>
      </c>
      <c r="I171" s="67">
        <f t="shared" si="20"/>
        <v>0</v>
      </c>
    </row>
    <row r="172" spans="1:9" ht="23.25" customHeight="1" hidden="1">
      <c r="A172" s="57" t="s">
        <v>38</v>
      </c>
      <c r="B172" s="74" t="s">
        <v>240</v>
      </c>
      <c r="C172" s="7"/>
      <c r="D172" s="50" t="s">
        <v>241</v>
      </c>
      <c r="E172" s="78">
        <f t="shared" si="20"/>
        <v>0</v>
      </c>
      <c r="F172" s="78" t="e">
        <f t="shared" si="20"/>
        <v>#REF!</v>
      </c>
      <c r="G172" s="78" t="e">
        <f t="shared" si="20"/>
        <v>#REF!</v>
      </c>
      <c r="H172" s="78">
        <f t="shared" si="20"/>
        <v>0</v>
      </c>
      <c r="I172" s="66">
        <f t="shared" si="20"/>
        <v>0</v>
      </c>
    </row>
    <row r="173" spans="1:9" ht="23.25" customHeight="1" hidden="1">
      <c r="A173" s="57" t="s">
        <v>38</v>
      </c>
      <c r="B173" s="74" t="s">
        <v>242</v>
      </c>
      <c r="C173" s="7"/>
      <c r="D173" s="51" t="s">
        <v>59</v>
      </c>
      <c r="E173" s="78">
        <f t="shared" si="20"/>
        <v>0</v>
      </c>
      <c r="F173" s="78" t="e">
        <f t="shared" si="20"/>
        <v>#REF!</v>
      </c>
      <c r="G173" s="78" t="e">
        <f t="shared" si="20"/>
        <v>#REF!</v>
      </c>
      <c r="H173" s="78">
        <f t="shared" si="20"/>
        <v>0</v>
      </c>
      <c r="I173" s="66">
        <f t="shared" si="20"/>
        <v>0</v>
      </c>
    </row>
    <row r="174" spans="1:9" ht="23.25" customHeight="1" hidden="1">
      <c r="A174" s="57" t="s">
        <v>38</v>
      </c>
      <c r="B174" s="74" t="s">
        <v>244</v>
      </c>
      <c r="C174" s="7"/>
      <c r="D174" s="50" t="s">
        <v>243</v>
      </c>
      <c r="E174" s="78">
        <f>E175</f>
        <v>0</v>
      </c>
      <c r="F174" s="78" t="e">
        <f>F175</f>
        <v>#REF!</v>
      </c>
      <c r="G174" s="78" t="e">
        <f>G175</f>
        <v>#REF!</v>
      </c>
      <c r="H174" s="78">
        <f>H175</f>
        <v>0</v>
      </c>
      <c r="I174" s="66">
        <f>I175</f>
        <v>0</v>
      </c>
    </row>
    <row r="175" spans="1:9" ht="23.25" customHeight="1" hidden="1">
      <c r="A175" s="57" t="s">
        <v>38</v>
      </c>
      <c r="B175" s="74" t="str">
        <f>B174</f>
        <v>3510140010</v>
      </c>
      <c r="C175" s="7" t="s">
        <v>29</v>
      </c>
      <c r="D175" s="51" t="s">
        <v>246</v>
      </c>
      <c r="E175" s="78">
        <f>ВЕД!F178</f>
        <v>0</v>
      </c>
      <c r="F175" s="78" t="e">
        <f>ВЕД!#REF!</f>
        <v>#REF!</v>
      </c>
      <c r="G175" s="78" t="e">
        <f>ВЕД!#REF!</f>
        <v>#REF!</v>
      </c>
      <c r="H175" s="78">
        <f>ВЕД!G178</f>
        <v>0</v>
      </c>
      <c r="I175" s="66">
        <f>ВЕД!H178</f>
        <v>0</v>
      </c>
    </row>
    <row r="176" spans="1:9" ht="16.5" customHeight="1">
      <c r="A176" s="55" t="s">
        <v>41</v>
      </c>
      <c r="B176" s="73"/>
      <c r="C176" s="7"/>
      <c r="D176" s="48" t="s">
        <v>42</v>
      </c>
      <c r="E176" s="79">
        <f>E177+E206</f>
        <v>2739.57399</v>
      </c>
      <c r="F176" s="79" t="e">
        <f>F177+F206</f>
        <v>#REF!</v>
      </c>
      <c r="G176" s="79" t="e">
        <f>G177+G206</f>
        <v>#REF!</v>
      </c>
      <c r="H176" s="79">
        <f>H177+H206</f>
        <v>374.27</v>
      </c>
      <c r="I176" s="67">
        <f>I177+I206</f>
        <v>378.9</v>
      </c>
    </row>
    <row r="177" spans="1:9" ht="33.75" customHeight="1">
      <c r="A177" s="55" t="s">
        <v>41</v>
      </c>
      <c r="B177" s="73" t="s">
        <v>155</v>
      </c>
      <c r="C177" s="12"/>
      <c r="D177" s="48" t="s">
        <v>337</v>
      </c>
      <c r="E177" s="79">
        <f>E178</f>
        <v>2709.57399</v>
      </c>
      <c r="F177" s="79" t="e">
        <f>F178</f>
        <v>#REF!</v>
      </c>
      <c r="G177" s="79" t="e">
        <f>G178</f>
        <v>#REF!</v>
      </c>
      <c r="H177" s="79">
        <f>H178</f>
        <v>344.27</v>
      </c>
      <c r="I177" s="67">
        <f>I178</f>
        <v>348.9</v>
      </c>
    </row>
    <row r="178" spans="1:9" ht="24" customHeight="1">
      <c r="A178" s="55" t="s">
        <v>41</v>
      </c>
      <c r="B178" s="73" t="s">
        <v>163</v>
      </c>
      <c r="C178" s="12"/>
      <c r="D178" s="101" t="s">
        <v>83</v>
      </c>
      <c r="E178" s="79">
        <f>E179+E187+E194</f>
        <v>2709.57399</v>
      </c>
      <c r="F178" s="79" t="e">
        <f>F179+F187+F194</f>
        <v>#REF!</v>
      </c>
      <c r="G178" s="79" t="e">
        <f>G179+G187+G194</f>
        <v>#REF!</v>
      </c>
      <c r="H178" s="79">
        <f>H179+H187+H194</f>
        <v>344.27</v>
      </c>
      <c r="I178" s="67">
        <f>I179+I187+I194</f>
        <v>348.9</v>
      </c>
    </row>
    <row r="179" spans="1:9" ht="25.5" customHeight="1">
      <c r="A179" s="57" t="s">
        <v>41</v>
      </c>
      <c r="B179" s="74" t="s">
        <v>164</v>
      </c>
      <c r="C179" s="7"/>
      <c r="D179" s="50" t="s">
        <v>47</v>
      </c>
      <c r="E179" s="78">
        <f>E180</f>
        <v>0</v>
      </c>
      <c r="F179" s="78" t="e">
        <f>F180</f>
        <v>#REF!</v>
      </c>
      <c r="G179" s="78" t="e">
        <f>G180</f>
        <v>#REF!</v>
      </c>
      <c r="H179" s="78">
        <f>H180</f>
        <v>0</v>
      </c>
      <c r="I179" s="66">
        <f>I180</f>
        <v>0</v>
      </c>
    </row>
    <row r="180" spans="1:9" ht="14.25" customHeight="1">
      <c r="A180" s="57" t="s">
        <v>41</v>
      </c>
      <c r="B180" s="74" t="s">
        <v>165</v>
      </c>
      <c r="C180" s="7"/>
      <c r="D180" s="51" t="s">
        <v>59</v>
      </c>
      <c r="E180" s="78">
        <f>E181+E183+E185</f>
        <v>0</v>
      </c>
      <c r="F180" s="78" t="e">
        <f>F181+F183+F185</f>
        <v>#REF!</v>
      </c>
      <c r="G180" s="78" t="e">
        <f>G181+G183+G185</f>
        <v>#REF!</v>
      </c>
      <c r="H180" s="78">
        <f>H181+H183+H185</f>
        <v>0</v>
      </c>
      <c r="I180" s="66">
        <f>I181+I183+I185</f>
        <v>0</v>
      </c>
    </row>
    <row r="181" spans="1:9" ht="15.75" customHeight="1" hidden="1">
      <c r="A181" s="57" t="s">
        <v>41</v>
      </c>
      <c r="B181" s="74" t="s">
        <v>166</v>
      </c>
      <c r="C181" s="7"/>
      <c r="D181" s="50" t="s">
        <v>82</v>
      </c>
      <c r="E181" s="78">
        <f>E182</f>
        <v>0</v>
      </c>
      <c r="F181" s="78" t="e">
        <f>F182</f>
        <v>#REF!</v>
      </c>
      <c r="G181" s="78" t="e">
        <f>G182</f>
        <v>#REF!</v>
      </c>
      <c r="H181" s="78">
        <f>H182</f>
        <v>0</v>
      </c>
      <c r="I181" s="66">
        <f>I182</f>
        <v>0</v>
      </c>
    </row>
    <row r="182" spans="1:9" ht="21.75" customHeight="1" hidden="1">
      <c r="A182" s="57" t="s">
        <v>41</v>
      </c>
      <c r="B182" s="74" t="str">
        <f>B181</f>
        <v>3320140010</v>
      </c>
      <c r="C182" s="7" t="s">
        <v>29</v>
      </c>
      <c r="D182" s="51" t="s">
        <v>246</v>
      </c>
      <c r="E182" s="78">
        <f>ВЕД!F185</f>
        <v>0</v>
      </c>
      <c r="F182" s="78" t="e">
        <f>ВЕД!#REF!</f>
        <v>#REF!</v>
      </c>
      <c r="G182" s="78" t="e">
        <f>ВЕД!#REF!</f>
        <v>#REF!</v>
      </c>
      <c r="H182" s="78">
        <f>ВЕД!G185</f>
        <v>0</v>
      </c>
      <c r="I182" s="66">
        <f>ВЕД!H185</f>
        <v>0</v>
      </c>
    </row>
    <row r="183" spans="1:9" ht="16.5" customHeight="1" hidden="1">
      <c r="A183" s="57" t="s">
        <v>41</v>
      </c>
      <c r="B183" s="74" t="s">
        <v>234</v>
      </c>
      <c r="C183" s="7"/>
      <c r="D183" s="50" t="s">
        <v>235</v>
      </c>
      <c r="E183" s="78">
        <f>E184</f>
        <v>0</v>
      </c>
      <c r="F183" s="78" t="e">
        <f>F184</f>
        <v>#REF!</v>
      </c>
      <c r="G183" s="78" t="e">
        <f>G184</f>
        <v>#REF!</v>
      </c>
      <c r="H183" s="78">
        <f>H184</f>
        <v>0</v>
      </c>
      <c r="I183" s="66">
        <f>I184</f>
        <v>0</v>
      </c>
    </row>
    <row r="184" spans="1:9" ht="21.75" customHeight="1" hidden="1">
      <c r="A184" s="57" t="s">
        <v>41</v>
      </c>
      <c r="B184" s="74" t="str">
        <f>B183</f>
        <v>3320140020</v>
      </c>
      <c r="C184" s="7" t="s">
        <v>29</v>
      </c>
      <c r="D184" s="51" t="s">
        <v>246</v>
      </c>
      <c r="E184" s="78">
        <f>ВЕД!F187</f>
        <v>0</v>
      </c>
      <c r="F184" s="78" t="e">
        <f>ВЕД!#REF!</f>
        <v>#REF!</v>
      </c>
      <c r="G184" s="78" t="e">
        <f>ВЕД!#REF!</f>
        <v>#REF!</v>
      </c>
      <c r="H184" s="78">
        <f>ВЕД!G187</f>
        <v>0</v>
      </c>
      <c r="I184" s="66">
        <f>ВЕД!H187</f>
        <v>0</v>
      </c>
    </row>
    <row r="185" spans="1:9" ht="15.75" customHeight="1">
      <c r="A185" s="57" t="s">
        <v>41</v>
      </c>
      <c r="B185" s="117">
        <v>3320140030</v>
      </c>
      <c r="C185" s="7"/>
      <c r="D185" s="50" t="s">
        <v>286</v>
      </c>
      <c r="E185" s="78">
        <f>E186</f>
        <v>0</v>
      </c>
      <c r="F185" s="78">
        <f>F186</f>
        <v>0</v>
      </c>
      <c r="G185" s="78">
        <f>G186</f>
        <v>0</v>
      </c>
      <c r="H185" s="78">
        <f>H186</f>
        <v>0</v>
      </c>
      <c r="I185" s="66">
        <f>ВЕД!H189</f>
        <v>0</v>
      </c>
    </row>
    <row r="186" spans="1:9" ht="21.75" customHeight="1">
      <c r="A186" s="57" t="s">
        <v>41</v>
      </c>
      <c r="B186" s="117">
        <v>3320140030</v>
      </c>
      <c r="C186" s="7" t="s">
        <v>29</v>
      </c>
      <c r="D186" s="51" t="s">
        <v>246</v>
      </c>
      <c r="E186" s="78">
        <f>ВЕД!F189</f>
        <v>0</v>
      </c>
      <c r="F186" s="78">
        <f>ВЕД!G189</f>
        <v>0</v>
      </c>
      <c r="G186" s="78">
        <f>ВЕД!H189</f>
        <v>0</v>
      </c>
      <c r="H186" s="78">
        <f>ВЕД!G189</f>
        <v>0</v>
      </c>
      <c r="I186" s="66">
        <f>ВЕД!J189</f>
        <v>0</v>
      </c>
    </row>
    <row r="187" spans="1:9" ht="15.75" customHeight="1">
      <c r="A187" s="57" t="s">
        <v>41</v>
      </c>
      <c r="B187" s="74" t="s">
        <v>167</v>
      </c>
      <c r="C187" s="7"/>
      <c r="D187" s="50" t="s">
        <v>206</v>
      </c>
      <c r="E187" s="78">
        <f>E188</f>
        <v>1125.7039999999997</v>
      </c>
      <c r="F187" s="78" t="e">
        <f>F188</f>
        <v>#REF!</v>
      </c>
      <c r="G187" s="78" t="e">
        <f>G188</f>
        <v>#REF!</v>
      </c>
      <c r="H187" s="78">
        <f>H188</f>
        <v>344.27</v>
      </c>
      <c r="I187" s="66">
        <f>I188</f>
        <v>50</v>
      </c>
    </row>
    <row r="188" spans="1:9" ht="13.5" customHeight="1">
      <c r="A188" s="57" t="s">
        <v>41</v>
      </c>
      <c r="B188" s="74" t="s">
        <v>168</v>
      </c>
      <c r="C188" s="7"/>
      <c r="D188" s="51" t="s">
        <v>59</v>
      </c>
      <c r="E188" s="78">
        <f>E189+E192</f>
        <v>1125.7039999999997</v>
      </c>
      <c r="F188" s="78" t="e">
        <f>F189+F192</f>
        <v>#REF!</v>
      </c>
      <c r="G188" s="78" t="e">
        <f>G189+G192</f>
        <v>#REF!</v>
      </c>
      <c r="H188" s="78">
        <f>H189+H192</f>
        <v>344.27</v>
      </c>
      <c r="I188" s="66">
        <f>I189+I192</f>
        <v>50</v>
      </c>
    </row>
    <row r="189" spans="1:9" ht="12.75" customHeight="1">
      <c r="A189" s="57" t="s">
        <v>41</v>
      </c>
      <c r="B189" s="74" t="s">
        <v>169</v>
      </c>
      <c r="C189" s="7"/>
      <c r="D189" s="50" t="s">
        <v>207</v>
      </c>
      <c r="E189" s="78">
        <f>E190+E191</f>
        <v>1096.8049999999998</v>
      </c>
      <c r="F189" s="78" t="e">
        <f>F190+F191</f>
        <v>#REF!</v>
      </c>
      <c r="G189" s="78" t="e">
        <f>G190+G191</f>
        <v>#REF!</v>
      </c>
      <c r="H189" s="78">
        <f>H190+H191</f>
        <v>170</v>
      </c>
      <c r="I189" s="66">
        <f>I190+I191</f>
        <v>50</v>
      </c>
    </row>
    <row r="190" spans="1:9" ht="23.25" customHeight="1">
      <c r="A190" s="57" t="s">
        <v>41</v>
      </c>
      <c r="B190" s="74" t="str">
        <f>B189</f>
        <v>3320240010</v>
      </c>
      <c r="C190" s="7" t="s">
        <v>29</v>
      </c>
      <c r="D190" s="51" t="s">
        <v>246</v>
      </c>
      <c r="E190" s="78">
        <f>ВЕД!F193</f>
        <v>1096.8049999999998</v>
      </c>
      <c r="F190" s="78" t="e">
        <f>ВЕД!#REF!</f>
        <v>#REF!</v>
      </c>
      <c r="G190" s="78" t="e">
        <f>ВЕД!#REF!</f>
        <v>#REF!</v>
      </c>
      <c r="H190" s="78">
        <f>ВЕД!G193</f>
        <v>170</v>
      </c>
      <c r="I190" s="66">
        <f>ВЕД!H193</f>
        <v>50</v>
      </c>
    </row>
    <row r="191" spans="1:9" ht="15.75" customHeight="1">
      <c r="A191" s="57" t="s">
        <v>41</v>
      </c>
      <c r="B191" s="74" t="str">
        <f>B190</f>
        <v>3320240010</v>
      </c>
      <c r="C191" s="7" t="s">
        <v>31</v>
      </c>
      <c r="D191" s="171" t="s">
        <v>55</v>
      </c>
      <c r="E191" s="78">
        <f>ВЕД!F194</f>
        <v>0</v>
      </c>
      <c r="F191" s="78" t="e">
        <f>ВЕД!#REF!</f>
        <v>#REF!</v>
      </c>
      <c r="G191" s="78" t="e">
        <f>ВЕД!#REF!</f>
        <v>#REF!</v>
      </c>
      <c r="H191" s="78">
        <f>ВЕД!G194</f>
        <v>0</v>
      </c>
      <c r="I191" s="66">
        <f>ВЕД!H194</f>
        <v>0</v>
      </c>
    </row>
    <row r="192" spans="1:9" ht="14.25" customHeight="1">
      <c r="A192" s="57" t="s">
        <v>41</v>
      </c>
      <c r="B192" s="74" t="s">
        <v>189</v>
      </c>
      <c r="C192" s="7"/>
      <c r="D192" s="172" t="s">
        <v>85</v>
      </c>
      <c r="E192" s="78">
        <f>E193</f>
        <v>28.899</v>
      </c>
      <c r="F192" s="78" t="e">
        <f>F193</f>
        <v>#REF!</v>
      </c>
      <c r="G192" s="78" t="e">
        <f>G193</f>
        <v>#REF!</v>
      </c>
      <c r="H192" s="78">
        <f>H193</f>
        <v>174.27</v>
      </c>
      <c r="I192" s="66">
        <f>I193</f>
        <v>0</v>
      </c>
    </row>
    <row r="193" spans="1:9" ht="24" customHeight="1">
      <c r="A193" s="57" t="s">
        <v>41</v>
      </c>
      <c r="B193" s="74" t="str">
        <f>B192</f>
        <v>3320240020</v>
      </c>
      <c r="C193" s="7" t="s">
        <v>29</v>
      </c>
      <c r="D193" s="51" t="s">
        <v>246</v>
      </c>
      <c r="E193" s="78">
        <f>ВЕД!F196</f>
        <v>28.899</v>
      </c>
      <c r="F193" s="78" t="e">
        <f>ВЕД!#REF!</f>
        <v>#REF!</v>
      </c>
      <c r="G193" s="78" t="e">
        <f>ВЕД!#REF!</f>
        <v>#REF!</v>
      </c>
      <c r="H193" s="78">
        <f>ВЕД!G196</f>
        <v>174.27</v>
      </c>
      <c r="I193" s="66">
        <f>ВЕД!H196</f>
        <v>0</v>
      </c>
    </row>
    <row r="194" spans="1:9" ht="14.25" customHeight="1">
      <c r="A194" s="57" t="s">
        <v>41</v>
      </c>
      <c r="B194" s="7">
        <v>3320300000</v>
      </c>
      <c r="C194" s="7"/>
      <c r="D194" s="172" t="s">
        <v>46</v>
      </c>
      <c r="E194" s="78">
        <f>E195+E203+E198</f>
        <v>1583.8699900000001</v>
      </c>
      <c r="F194" s="78" t="e">
        <f>F195+F203+F198</f>
        <v>#REF!</v>
      </c>
      <c r="G194" s="78" t="e">
        <f>G195+G203+G198</f>
        <v>#REF!</v>
      </c>
      <c r="H194" s="78">
        <f>H195+H203+H198</f>
        <v>0</v>
      </c>
      <c r="I194" s="66">
        <f>I195+I203+I198</f>
        <v>298.9</v>
      </c>
    </row>
    <row r="195" spans="1:9" ht="57" customHeight="1">
      <c r="A195" s="57" t="s">
        <v>41</v>
      </c>
      <c r="B195" s="74" t="s">
        <v>171</v>
      </c>
      <c r="C195" s="7"/>
      <c r="D195" s="50" t="s">
        <v>90</v>
      </c>
      <c r="E195" s="78">
        <f aca="true" t="shared" si="21" ref="E195:I196">E196</f>
        <v>556.216</v>
      </c>
      <c r="F195" s="78" t="e">
        <f t="shared" si="21"/>
        <v>#REF!</v>
      </c>
      <c r="G195" s="78" t="e">
        <f t="shared" si="21"/>
        <v>#REF!</v>
      </c>
      <c r="H195" s="78">
        <f t="shared" si="21"/>
        <v>0</v>
      </c>
      <c r="I195" s="66">
        <f t="shared" si="21"/>
        <v>298.9</v>
      </c>
    </row>
    <row r="196" spans="1:9" ht="24" customHeight="1">
      <c r="A196" s="57" t="s">
        <v>41</v>
      </c>
      <c r="B196" s="74" t="s">
        <v>233</v>
      </c>
      <c r="C196" s="7"/>
      <c r="D196" s="51" t="s">
        <v>62</v>
      </c>
      <c r="E196" s="78">
        <f t="shared" si="21"/>
        <v>556.216</v>
      </c>
      <c r="F196" s="78" t="e">
        <f t="shared" si="21"/>
        <v>#REF!</v>
      </c>
      <c r="G196" s="78" t="e">
        <f t="shared" si="21"/>
        <v>#REF!</v>
      </c>
      <c r="H196" s="78">
        <f t="shared" si="21"/>
        <v>0</v>
      </c>
      <c r="I196" s="66">
        <f t="shared" si="21"/>
        <v>298.9</v>
      </c>
    </row>
    <row r="197" spans="1:9" ht="24" customHeight="1">
      <c r="A197" s="57" t="s">
        <v>41</v>
      </c>
      <c r="B197" s="74" t="str">
        <f>B196</f>
        <v>33203S0330</v>
      </c>
      <c r="C197" s="7" t="s">
        <v>29</v>
      </c>
      <c r="D197" s="51" t="s">
        <v>246</v>
      </c>
      <c r="E197" s="78">
        <f>ВЕД!F200</f>
        <v>556.216</v>
      </c>
      <c r="F197" s="78" t="e">
        <f>ВЕД!#REF!</f>
        <v>#REF!</v>
      </c>
      <c r="G197" s="78" t="e">
        <f>ВЕД!#REF!</f>
        <v>#REF!</v>
      </c>
      <c r="H197" s="78">
        <f>ВЕД!G200</f>
        <v>0</v>
      </c>
      <c r="I197" s="66">
        <f>ВЕД!H200</f>
        <v>298.9</v>
      </c>
    </row>
    <row r="198" spans="1:9" ht="24" customHeight="1">
      <c r="A198" s="57" t="s">
        <v>41</v>
      </c>
      <c r="B198" s="7" t="s">
        <v>300</v>
      </c>
      <c r="C198" s="7"/>
      <c r="D198" s="25" t="s">
        <v>63</v>
      </c>
      <c r="E198" s="78">
        <f>E199+E201</f>
        <v>1027.65399</v>
      </c>
      <c r="F198" s="78"/>
      <c r="G198" s="78"/>
      <c r="H198" s="78"/>
      <c r="I198" s="66"/>
    </row>
    <row r="199" spans="1:9" ht="34.5" customHeight="1">
      <c r="A199" s="57" t="s">
        <v>41</v>
      </c>
      <c r="B199" s="7" t="s">
        <v>301</v>
      </c>
      <c r="C199" s="7"/>
      <c r="D199" s="35" t="s">
        <v>303</v>
      </c>
      <c r="E199" s="78">
        <f>E200</f>
        <v>1007.65399</v>
      </c>
      <c r="F199" s="78">
        <f>F200</f>
        <v>0</v>
      </c>
      <c r="G199" s="78">
        <f>G200</f>
        <v>0</v>
      </c>
      <c r="H199" s="78">
        <f>H200</f>
        <v>0</v>
      </c>
      <c r="I199" s="66">
        <f>I200</f>
        <v>0</v>
      </c>
    </row>
    <row r="200" spans="1:9" ht="24" customHeight="1">
      <c r="A200" s="57" t="s">
        <v>41</v>
      </c>
      <c r="B200" s="7" t="s">
        <v>301</v>
      </c>
      <c r="C200" s="7" t="s">
        <v>29</v>
      </c>
      <c r="D200" s="25" t="s">
        <v>246</v>
      </c>
      <c r="E200" s="78">
        <f>ВЕД!F203</f>
        <v>1007.65399</v>
      </c>
      <c r="F200" s="78">
        <f>ВЕД!G203</f>
        <v>0</v>
      </c>
      <c r="G200" s="78">
        <f>ВЕД!H203</f>
        <v>0</v>
      </c>
      <c r="H200" s="78">
        <f>ВЕД!I203</f>
        <v>0</v>
      </c>
      <c r="I200" s="66">
        <f>ВЕД!J203</f>
        <v>0</v>
      </c>
    </row>
    <row r="201" spans="1:9" ht="32.25" customHeight="1">
      <c r="A201" s="57" t="s">
        <v>41</v>
      </c>
      <c r="B201" s="7" t="s">
        <v>302</v>
      </c>
      <c r="C201" s="7"/>
      <c r="D201" s="35" t="s">
        <v>304</v>
      </c>
      <c r="E201" s="78">
        <f>E202</f>
        <v>20</v>
      </c>
      <c r="F201" s="78">
        <f>F202</f>
        <v>0</v>
      </c>
      <c r="G201" s="78">
        <f>G202</f>
        <v>0</v>
      </c>
      <c r="H201" s="78">
        <f>H202</f>
        <v>0</v>
      </c>
      <c r="I201" s="66">
        <f>I202</f>
        <v>0</v>
      </c>
    </row>
    <row r="202" spans="1:9" ht="24" customHeight="1">
      <c r="A202" s="57" t="s">
        <v>41</v>
      </c>
      <c r="B202" s="7" t="s">
        <v>302</v>
      </c>
      <c r="C202" s="7" t="s">
        <v>29</v>
      </c>
      <c r="D202" s="25" t="s">
        <v>246</v>
      </c>
      <c r="E202" s="78">
        <f>ВЕД!F205</f>
        <v>20</v>
      </c>
      <c r="F202" s="78">
        <f>ВЕД!G205</f>
        <v>0</v>
      </c>
      <c r="G202" s="78">
        <f>ВЕД!H205</f>
        <v>0</v>
      </c>
      <c r="H202" s="78">
        <f>ВЕД!I205</f>
        <v>0</v>
      </c>
      <c r="I202" s="66">
        <f>ВЕД!J205</f>
        <v>0</v>
      </c>
    </row>
    <row r="203" spans="1:9" ht="17.25" customHeight="1" hidden="1">
      <c r="A203" s="57" t="s">
        <v>41</v>
      </c>
      <c r="B203" s="7" t="s">
        <v>170</v>
      </c>
      <c r="C203" s="7"/>
      <c r="D203" s="25" t="s">
        <v>59</v>
      </c>
      <c r="E203" s="78">
        <f aca="true" t="shared" si="22" ref="E203:I204">E204</f>
        <v>0</v>
      </c>
      <c r="F203" s="78">
        <f t="shared" si="22"/>
        <v>0</v>
      </c>
      <c r="G203" s="78">
        <f t="shared" si="22"/>
        <v>0</v>
      </c>
      <c r="H203" s="78">
        <f t="shared" si="22"/>
        <v>0</v>
      </c>
      <c r="I203" s="66">
        <f t="shared" si="22"/>
        <v>0</v>
      </c>
    </row>
    <row r="204" spans="1:9" ht="18" customHeight="1" hidden="1">
      <c r="A204" s="57" t="s">
        <v>41</v>
      </c>
      <c r="B204" s="7" t="s">
        <v>298</v>
      </c>
      <c r="C204" s="7"/>
      <c r="D204" s="35" t="s">
        <v>299</v>
      </c>
      <c r="E204" s="78">
        <f t="shared" si="22"/>
        <v>0</v>
      </c>
      <c r="F204" s="78">
        <f t="shared" si="22"/>
        <v>0</v>
      </c>
      <c r="G204" s="78">
        <f t="shared" si="22"/>
        <v>0</v>
      </c>
      <c r="H204" s="78">
        <f t="shared" si="22"/>
        <v>0</v>
      </c>
      <c r="I204" s="66">
        <f t="shared" si="22"/>
        <v>0</v>
      </c>
    </row>
    <row r="205" spans="1:9" ht="24" customHeight="1" hidden="1">
      <c r="A205" s="57" t="s">
        <v>41</v>
      </c>
      <c r="B205" s="7" t="s">
        <v>298</v>
      </c>
      <c r="C205" s="7" t="s">
        <v>29</v>
      </c>
      <c r="D205" s="25" t="s">
        <v>246</v>
      </c>
      <c r="E205" s="78">
        <f>ВЕД!F208</f>
        <v>0</v>
      </c>
      <c r="F205" s="78">
        <f>ВЕД!G208</f>
        <v>0</v>
      </c>
      <c r="G205" s="78">
        <f>ВЕД!H208</f>
        <v>0</v>
      </c>
      <c r="H205" s="78">
        <f>ВЕД!I208</f>
        <v>0</v>
      </c>
      <c r="I205" s="66">
        <f>ВЕД!J208</f>
        <v>0</v>
      </c>
    </row>
    <row r="206" spans="1:9" ht="24" customHeight="1">
      <c r="A206" s="55" t="s">
        <v>41</v>
      </c>
      <c r="B206" s="12" t="s">
        <v>58</v>
      </c>
      <c r="C206" s="12"/>
      <c r="D206" s="23" t="s">
        <v>33</v>
      </c>
      <c r="E206" s="79">
        <f aca="true" t="shared" si="23" ref="E206:I210">E207</f>
        <v>30</v>
      </c>
      <c r="F206" s="79">
        <f t="shared" si="23"/>
        <v>30</v>
      </c>
      <c r="G206" s="79">
        <f t="shared" si="23"/>
        <v>30</v>
      </c>
      <c r="H206" s="79">
        <f t="shared" si="23"/>
        <v>30</v>
      </c>
      <c r="I206" s="67">
        <f t="shared" si="23"/>
        <v>30</v>
      </c>
    </row>
    <row r="207" spans="1:9" ht="24" customHeight="1">
      <c r="A207" s="57" t="s">
        <v>41</v>
      </c>
      <c r="B207" s="7" t="s">
        <v>198</v>
      </c>
      <c r="C207" s="7"/>
      <c r="D207" s="25" t="s">
        <v>76</v>
      </c>
      <c r="E207" s="78">
        <f t="shared" si="23"/>
        <v>30</v>
      </c>
      <c r="F207" s="78">
        <f t="shared" si="23"/>
        <v>30</v>
      </c>
      <c r="G207" s="78">
        <f t="shared" si="23"/>
        <v>30</v>
      </c>
      <c r="H207" s="78">
        <f t="shared" si="23"/>
        <v>30</v>
      </c>
      <c r="I207" s="66">
        <f t="shared" si="23"/>
        <v>30</v>
      </c>
    </row>
    <row r="208" spans="1:9" ht="14.25" customHeight="1">
      <c r="A208" s="57" t="s">
        <v>41</v>
      </c>
      <c r="B208" s="7" t="s">
        <v>198</v>
      </c>
      <c r="C208" s="7"/>
      <c r="D208" s="35" t="s">
        <v>60</v>
      </c>
      <c r="E208" s="78">
        <f t="shared" si="23"/>
        <v>30</v>
      </c>
      <c r="F208" s="78">
        <f t="shared" si="23"/>
        <v>30</v>
      </c>
      <c r="G208" s="78">
        <f t="shared" si="23"/>
        <v>30</v>
      </c>
      <c r="H208" s="78">
        <f t="shared" si="23"/>
        <v>30</v>
      </c>
      <c r="I208" s="66">
        <f t="shared" si="23"/>
        <v>30</v>
      </c>
    </row>
    <row r="209" spans="1:9" ht="13.5" customHeight="1">
      <c r="A209" s="57" t="s">
        <v>41</v>
      </c>
      <c r="B209" s="7" t="s">
        <v>199</v>
      </c>
      <c r="C209" s="7"/>
      <c r="D209" s="25" t="s">
        <v>59</v>
      </c>
      <c r="E209" s="78">
        <f t="shared" si="23"/>
        <v>30</v>
      </c>
      <c r="F209" s="78">
        <f t="shared" si="23"/>
        <v>30</v>
      </c>
      <c r="G209" s="78">
        <f t="shared" si="23"/>
        <v>30</v>
      </c>
      <c r="H209" s="78">
        <f t="shared" si="23"/>
        <v>30</v>
      </c>
      <c r="I209" s="66">
        <f t="shared" si="23"/>
        <v>30</v>
      </c>
    </row>
    <row r="210" spans="1:9" ht="24" customHeight="1">
      <c r="A210" s="57" t="s">
        <v>41</v>
      </c>
      <c r="B210" s="7" t="s">
        <v>311</v>
      </c>
      <c r="C210" s="7"/>
      <c r="D210" s="35" t="s">
        <v>312</v>
      </c>
      <c r="E210" s="78">
        <f t="shared" si="23"/>
        <v>30</v>
      </c>
      <c r="F210" s="78">
        <f t="shared" si="23"/>
        <v>30</v>
      </c>
      <c r="G210" s="78">
        <f t="shared" si="23"/>
        <v>30</v>
      </c>
      <c r="H210" s="78">
        <f t="shared" si="23"/>
        <v>30</v>
      </c>
      <c r="I210" s="66">
        <f t="shared" si="23"/>
        <v>30</v>
      </c>
    </row>
    <row r="211" spans="1:9" ht="16.5" customHeight="1">
      <c r="A211" s="57" t="s">
        <v>41</v>
      </c>
      <c r="B211" s="7" t="s">
        <v>311</v>
      </c>
      <c r="C211" s="7" t="s">
        <v>2</v>
      </c>
      <c r="D211" s="25" t="s">
        <v>3</v>
      </c>
      <c r="E211" s="78">
        <f>ВЕД!F214</f>
        <v>30</v>
      </c>
      <c r="F211" s="78">
        <f>ВЕД!G214</f>
        <v>30</v>
      </c>
      <c r="G211" s="78">
        <f>ВЕД!H214</f>
        <v>30</v>
      </c>
      <c r="H211" s="78">
        <f>ВЕД!G214</f>
        <v>30</v>
      </c>
      <c r="I211" s="66">
        <f>ВЕД!H214</f>
        <v>30</v>
      </c>
    </row>
    <row r="212" spans="1:9" ht="12.75" customHeight="1">
      <c r="A212" s="55" t="s">
        <v>43</v>
      </c>
      <c r="B212" s="73"/>
      <c r="C212" s="7"/>
      <c r="D212" s="48" t="s">
        <v>44</v>
      </c>
      <c r="E212" s="79">
        <f>E213</f>
        <v>891.8</v>
      </c>
      <c r="F212" s="79" t="e">
        <f aca="true" t="shared" si="24" ref="F212:I213">F213</f>
        <v>#REF!</v>
      </c>
      <c r="G212" s="79" t="e">
        <f t="shared" si="24"/>
        <v>#REF!</v>
      </c>
      <c r="H212" s="79">
        <f t="shared" si="24"/>
        <v>1134.4</v>
      </c>
      <c r="I212" s="67">
        <f t="shared" si="24"/>
        <v>244.93</v>
      </c>
    </row>
    <row r="213" spans="1:9" ht="36.75" customHeight="1">
      <c r="A213" s="55" t="s">
        <v>43</v>
      </c>
      <c r="B213" s="73" t="s">
        <v>155</v>
      </c>
      <c r="C213" s="12"/>
      <c r="D213" s="48" t="s">
        <v>337</v>
      </c>
      <c r="E213" s="79">
        <f>E214</f>
        <v>891.8</v>
      </c>
      <c r="F213" s="79" t="e">
        <f t="shared" si="24"/>
        <v>#REF!</v>
      </c>
      <c r="G213" s="79" t="e">
        <f t="shared" si="24"/>
        <v>#REF!</v>
      </c>
      <c r="H213" s="79">
        <f t="shared" si="24"/>
        <v>1134.4</v>
      </c>
      <c r="I213" s="67">
        <f t="shared" si="24"/>
        <v>244.93</v>
      </c>
    </row>
    <row r="214" spans="1:9" ht="21.75" customHeight="1">
      <c r="A214" s="55" t="s">
        <v>43</v>
      </c>
      <c r="B214" s="73" t="s">
        <v>172</v>
      </c>
      <c r="C214" s="12"/>
      <c r="D214" s="101" t="s">
        <v>84</v>
      </c>
      <c r="E214" s="79">
        <f>E215+E227</f>
        <v>891.8</v>
      </c>
      <c r="F214" s="79" t="e">
        <f>F215+F227</f>
        <v>#REF!</v>
      </c>
      <c r="G214" s="79" t="e">
        <f>G215+G227</f>
        <v>#REF!</v>
      </c>
      <c r="H214" s="79">
        <f>H215+H227</f>
        <v>1134.4</v>
      </c>
      <c r="I214" s="67">
        <f>I215+I227</f>
        <v>244.93</v>
      </c>
    </row>
    <row r="215" spans="1:9" ht="15" customHeight="1">
      <c r="A215" s="57" t="s">
        <v>43</v>
      </c>
      <c r="B215" s="74" t="s">
        <v>173</v>
      </c>
      <c r="C215" s="7"/>
      <c r="D215" s="50" t="s">
        <v>86</v>
      </c>
      <c r="E215" s="78">
        <f>E216</f>
        <v>891.8</v>
      </c>
      <c r="F215" s="78" t="e">
        <f>F216</f>
        <v>#REF!</v>
      </c>
      <c r="G215" s="78" t="e">
        <f>G216</f>
        <v>#REF!</v>
      </c>
      <c r="H215" s="78">
        <f>H216</f>
        <v>434.4</v>
      </c>
      <c r="I215" s="66">
        <f>I216</f>
        <v>244.93</v>
      </c>
    </row>
    <row r="216" spans="1:9" ht="13.5" customHeight="1">
      <c r="A216" s="57" t="s">
        <v>43</v>
      </c>
      <c r="B216" s="74" t="s">
        <v>174</v>
      </c>
      <c r="C216" s="7"/>
      <c r="D216" s="51" t="s">
        <v>59</v>
      </c>
      <c r="E216" s="78">
        <f>E217+E219+E221+E223+E225</f>
        <v>891.8</v>
      </c>
      <c r="F216" s="78" t="e">
        <f>F217+F219+F221+F223+F225</f>
        <v>#REF!</v>
      </c>
      <c r="G216" s="78" t="e">
        <f>G217+G219+G221+G223+G225</f>
        <v>#REF!</v>
      </c>
      <c r="H216" s="78">
        <f>H217+H219+H221+H223+H225</f>
        <v>434.4</v>
      </c>
      <c r="I216" s="66">
        <f>I217+I219+I221+I223+I225</f>
        <v>244.93</v>
      </c>
    </row>
    <row r="217" spans="1:9" ht="15" customHeight="1">
      <c r="A217" s="57" t="s">
        <v>43</v>
      </c>
      <c r="B217" s="74" t="s">
        <v>175</v>
      </c>
      <c r="C217" s="7"/>
      <c r="D217" s="50" t="s">
        <v>330</v>
      </c>
      <c r="E217" s="78">
        <f>E218</f>
        <v>53.45</v>
      </c>
      <c r="F217" s="78" t="e">
        <f>F218</f>
        <v>#REF!</v>
      </c>
      <c r="G217" s="78" t="e">
        <f>G218</f>
        <v>#REF!</v>
      </c>
      <c r="H217" s="78">
        <f>H218</f>
        <v>139</v>
      </c>
      <c r="I217" s="66">
        <f>I218</f>
        <v>44.93</v>
      </c>
    </row>
    <row r="218" spans="1:9" ht="25.5" customHeight="1">
      <c r="A218" s="57" t="s">
        <v>43</v>
      </c>
      <c r="B218" s="74" t="str">
        <f>B217</f>
        <v>3330140010</v>
      </c>
      <c r="C218" s="7" t="s">
        <v>29</v>
      </c>
      <c r="D218" s="51" t="s">
        <v>246</v>
      </c>
      <c r="E218" s="78">
        <f>ВЕД!F221</f>
        <v>53.45</v>
      </c>
      <c r="F218" s="78" t="e">
        <f>ВЕД!#REF!</f>
        <v>#REF!</v>
      </c>
      <c r="G218" s="78" t="e">
        <f>ВЕД!#REF!</f>
        <v>#REF!</v>
      </c>
      <c r="H218" s="78">
        <f>ВЕД!G221</f>
        <v>139</v>
      </c>
      <c r="I218" s="66">
        <f>ВЕД!H221</f>
        <v>44.93</v>
      </c>
    </row>
    <row r="219" spans="1:9" ht="15" customHeight="1">
      <c r="A219" s="57" t="s">
        <v>43</v>
      </c>
      <c r="B219" s="74" t="s">
        <v>176</v>
      </c>
      <c r="C219" s="7"/>
      <c r="D219" s="173" t="s">
        <v>88</v>
      </c>
      <c r="E219" s="78">
        <f>E220</f>
        <v>318.45</v>
      </c>
      <c r="F219" s="78" t="e">
        <f>F220</f>
        <v>#REF!</v>
      </c>
      <c r="G219" s="78" t="e">
        <f>G220</f>
        <v>#REF!</v>
      </c>
      <c r="H219" s="78">
        <f>H220</f>
        <v>165.4</v>
      </c>
      <c r="I219" s="66">
        <f>I220</f>
        <v>170</v>
      </c>
    </row>
    <row r="220" spans="1:9" ht="24.75" customHeight="1">
      <c r="A220" s="57" t="s">
        <v>43</v>
      </c>
      <c r="B220" s="74" t="str">
        <f>B219</f>
        <v>3330140020</v>
      </c>
      <c r="C220" s="7" t="s">
        <v>29</v>
      </c>
      <c r="D220" s="51" t="s">
        <v>246</v>
      </c>
      <c r="E220" s="78">
        <f>ВЕД!F223</f>
        <v>318.45</v>
      </c>
      <c r="F220" s="78" t="e">
        <f>ВЕД!#REF!</f>
        <v>#REF!</v>
      </c>
      <c r="G220" s="78" t="e">
        <f>ВЕД!#REF!</f>
        <v>#REF!</v>
      </c>
      <c r="H220" s="78">
        <f>ВЕД!G223</f>
        <v>165.4</v>
      </c>
      <c r="I220" s="66">
        <f>ВЕД!H223</f>
        <v>170</v>
      </c>
    </row>
    <row r="221" spans="1:9" ht="15.75" customHeight="1">
      <c r="A221" s="57" t="s">
        <v>43</v>
      </c>
      <c r="B221" s="74" t="s">
        <v>177</v>
      </c>
      <c r="C221" s="7"/>
      <c r="D221" s="173" t="s">
        <v>87</v>
      </c>
      <c r="E221" s="78">
        <f>E222</f>
        <v>0</v>
      </c>
      <c r="F221" s="78" t="e">
        <f>F222</f>
        <v>#REF!</v>
      </c>
      <c r="G221" s="78" t="e">
        <f>G222</f>
        <v>#REF!</v>
      </c>
      <c r="H221" s="78">
        <f>H222</f>
        <v>30</v>
      </c>
      <c r="I221" s="66">
        <f>I222</f>
        <v>0</v>
      </c>
    </row>
    <row r="222" spans="1:9" ht="22.5" customHeight="1">
      <c r="A222" s="57" t="s">
        <v>43</v>
      </c>
      <c r="B222" s="74" t="str">
        <f>B221</f>
        <v>3330140030</v>
      </c>
      <c r="C222" s="7" t="s">
        <v>29</v>
      </c>
      <c r="D222" s="51" t="s">
        <v>246</v>
      </c>
      <c r="E222" s="78">
        <f>ВЕД!F225</f>
        <v>0</v>
      </c>
      <c r="F222" s="78" t="e">
        <f>ВЕД!#REF!</f>
        <v>#REF!</v>
      </c>
      <c r="G222" s="78" t="e">
        <f>ВЕД!#REF!</f>
        <v>#REF!</v>
      </c>
      <c r="H222" s="78">
        <f>ВЕД!G225</f>
        <v>30</v>
      </c>
      <c r="I222" s="66">
        <f>ВЕД!H225</f>
        <v>0</v>
      </c>
    </row>
    <row r="223" spans="1:9" ht="16.5" customHeight="1">
      <c r="A223" s="57" t="s">
        <v>43</v>
      </c>
      <c r="B223" s="74" t="s">
        <v>178</v>
      </c>
      <c r="C223" s="7"/>
      <c r="D223" s="173" t="s">
        <v>89</v>
      </c>
      <c r="E223" s="78">
        <f>E224</f>
        <v>344</v>
      </c>
      <c r="F223" s="78" t="e">
        <f>F224</f>
        <v>#REF!</v>
      </c>
      <c r="G223" s="78" t="e">
        <f>G224</f>
        <v>#REF!</v>
      </c>
      <c r="H223" s="78">
        <f>H224</f>
        <v>100</v>
      </c>
      <c r="I223" s="66">
        <f>I224</f>
        <v>30</v>
      </c>
    </row>
    <row r="224" spans="1:9" ht="22.5" customHeight="1">
      <c r="A224" s="57" t="s">
        <v>43</v>
      </c>
      <c r="B224" s="74" t="str">
        <f>B223</f>
        <v>3330140040</v>
      </c>
      <c r="C224" s="7" t="s">
        <v>29</v>
      </c>
      <c r="D224" s="51" t="s">
        <v>246</v>
      </c>
      <c r="E224" s="78">
        <f>ВЕД!F227</f>
        <v>344</v>
      </c>
      <c r="F224" s="78" t="e">
        <f>ВЕД!#REF!</f>
        <v>#REF!</v>
      </c>
      <c r="G224" s="78" t="e">
        <f>ВЕД!#REF!</f>
        <v>#REF!</v>
      </c>
      <c r="H224" s="78">
        <f>ВЕД!G227</f>
        <v>100</v>
      </c>
      <c r="I224" s="66">
        <f>ВЕД!H227</f>
        <v>30</v>
      </c>
    </row>
    <row r="225" spans="1:9" ht="22.5" customHeight="1">
      <c r="A225" s="57" t="s">
        <v>43</v>
      </c>
      <c r="B225" s="7">
        <v>3330140050</v>
      </c>
      <c r="C225" s="7"/>
      <c r="D225" s="35" t="s">
        <v>297</v>
      </c>
      <c r="E225" s="78">
        <f>E226</f>
        <v>175.9</v>
      </c>
      <c r="F225" s="78">
        <f>F226</f>
        <v>0</v>
      </c>
      <c r="G225" s="78">
        <f>G226</f>
        <v>0</v>
      </c>
      <c r="H225" s="78">
        <f>H226</f>
        <v>0</v>
      </c>
      <c r="I225" s="66">
        <f>I226</f>
        <v>0</v>
      </c>
    </row>
    <row r="226" spans="1:9" ht="22.5" customHeight="1">
      <c r="A226" s="57" t="s">
        <v>43</v>
      </c>
      <c r="B226" s="7">
        <v>3330140050</v>
      </c>
      <c r="C226" s="7" t="s">
        <v>29</v>
      </c>
      <c r="D226" s="25" t="s">
        <v>246</v>
      </c>
      <c r="E226" s="78">
        <f>ВЕД!F228</f>
        <v>175.9</v>
      </c>
      <c r="F226" s="78">
        <f>ВЕД!G228</f>
        <v>0</v>
      </c>
      <c r="G226" s="78">
        <f>ВЕД!H228</f>
        <v>0</v>
      </c>
      <c r="H226" s="78">
        <f>ВЕД!I228</f>
        <v>0</v>
      </c>
      <c r="I226" s="66">
        <f>ВЕД!J228</f>
        <v>0</v>
      </c>
    </row>
    <row r="227" spans="1:9" ht="14.25" customHeight="1">
      <c r="A227" s="57" t="s">
        <v>43</v>
      </c>
      <c r="B227" s="74" t="s">
        <v>179</v>
      </c>
      <c r="C227" s="7"/>
      <c r="D227" s="173" t="s">
        <v>46</v>
      </c>
      <c r="E227" s="174">
        <f>E228+E232</f>
        <v>0</v>
      </c>
      <c r="F227" s="174" t="e">
        <f>F228+F232</f>
        <v>#REF!</v>
      </c>
      <c r="G227" s="174" t="e">
        <f>G228+G232</f>
        <v>#REF!</v>
      </c>
      <c r="H227" s="174">
        <f>H228+H232</f>
        <v>700</v>
      </c>
      <c r="I227" s="312">
        <f>I228+I232</f>
        <v>0</v>
      </c>
    </row>
    <row r="228" spans="1:9" ht="32.25" customHeight="1">
      <c r="A228" s="57" t="s">
        <v>43</v>
      </c>
      <c r="B228" s="74" t="s">
        <v>180</v>
      </c>
      <c r="C228" s="7"/>
      <c r="D228" s="51" t="s">
        <v>90</v>
      </c>
      <c r="E228" s="174">
        <f>E229</f>
        <v>0</v>
      </c>
      <c r="F228" s="174" t="e">
        <f>F229</f>
        <v>#REF!</v>
      </c>
      <c r="G228" s="174" t="e">
        <f>G229</f>
        <v>#REF!</v>
      </c>
      <c r="H228" s="174">
        <f>H229</f>
        <v>700</v>
      </c>
      <c r="I228" s="312">
        <f>I229</f>
        <v>0</v>
      </c>
    </row>
    <row r="229" spans="1:9" ht="22.5" customHeight="1">
      <c r="A229" s="57" t="s">
        <v>43</v>
      </c>
      <c r="B229" s="74" t="s">
        <v>236</v>
      </c>
      <c r="C229" s="7"/>
      <c r="D229" s="50" t="s">
        <v>62</v>
      </c>
      <c r="E229" s="174">
        <f>E231+E230</f>
        <v>0</v>
      </c>
      <c r="F229" s="174" t="e">
        <f>F231+F230</f>
        <v>#REF!</v>
      </c>
      <c r="G229" s="174" t="e">
        <f>G231+G230</f>
        <v>#REF!</v>
      </c>
      <c r="H229" s="174">
        <f>H231+H230</f>
        <v>700</v>
      </c>
      <c r="I229" s="312">
        <f>I231+I230</f>
        <v>0</v>
      </c>
    </row>
    <row r="230" spans="1:9" ht="22.5" customHeight="1">
      <c r="A230" s="57" t="s">
        <v>43</v>
      </c>
      <c r="B230" s="74" t="s">
        <v>236</v>
      </c>
      <c r="C230" s="7" t="s">
        <v>29</v>
      </c>
      <c r="D230" s="51" t="s">
        <v>246</v>
      </c>
      <c r="E230" s="174">
        <f>ВЕД!F233</f>
        <v>0</v>
      </c>
      <c r="F230" s="174">
        <f>ВЕД!G233</f>
        <v>700</v>
      </c>
      <c r="G230" s="174">
        <f>ВЕД!H233</f>
        <v>0</v>
      </c>
      <c r="H230" s="174">
        <f>ВЕД!G233</f>
        <v>700</v>
      </c>
      <c r="I230" s="312">
        <f>ВЕД!J233</f>
        <v>0</v>
      </c>
    </row>
    <row r="231" spans="1:9" ht="24.75" customHeight="1" hidden="1">
      <c r="A231" s="57" t="s">
        <v>43</v>
      </c>
      <c r="B231" s="74" t="str">
        <f>B229</f>
        <v>33302S0330</v>
      </c>
      <c r="C231" s="7" t="s">
        <v>196</v>
      </c>
      <c r="D231" s="51" t="s">
        <v>281</v>
      </c>
      <c r="E231" s="174">
        <f>ВЕД!F234</f>
        <v>0</v>
      </c>
      <c r="F231" s="174" t="e">
        <f>ВЕД!#REF!</f>
        <v>#REF!</v>
      </c>
      <c r="G231" s="174" t="e">
        <f>ВЕД!#REF!</f>
        <v>#REF!</v>
      </c>
      <c r="H231" s="174">
        <f>ВЕД!G234</f>
        <v>0</v>
      </c>
      <c r="I231" s="312">
        <f>ВЕД!H234</f>
        <v>0</v>
      </c>
    </row>
    <row r="232" spans="1:9" ht="24.75" customHeight="1" hidden="1">
      <c r="A232" s="57" t="s">
        <v>43</v>
      </c>
      <c r="B232" s="7">
        <v>3330210000</v>
      </c>
      <c r="C232" s="7"/>
      <c r="D232" s="25" t="s">
        <v>63</v>
      </c>
      <c r="E232" s="174">
        <f>E233+E235</f>
        <v>0</v>
      </c>
      <c r="F232" s="174">
        <f>F233+F235</f>
        <v>0</v>
      </c>
      <c r="G232" s="174">
        <f>G233+G235</f>
        <v>0</v>
      </c>
      <c r="H232" s="174">
        <f>H233+H235</f>
        <v>0</v>
      </c>
      <c r="I232" s="312">
        <f>I233+I235</f>
        <v>0</v>
      </c>
    </row>
    <row r="233" spans="1:9" ht="24.75" customHeight="1" hidden="1">
      <c r="A233" s="57" t="s">
        <v>43</v>
      </c>
      <c r="B233" s="7" t="s">
        <v>305</v>
      </c>
      <c r="C233" s="7"/>
      <c r="D233" s="35" t="s">
        <v>303</v>
      </c>
      <c r="E233" s="174">
        <f>E234</f>
        <v>0</v>
      </c>
      <c r="F233" s="174">
        <f>F234</f>
        <v>0</v>
      </c>
      <c r="G233" s="174">
        <f>G234</f>
        <v>0</v>
      </c>
      <c r="H233" s="174">
        <f>H234</f>
        <v>0</v>
      </c>
      <c r="I233" s="312">
        <f>I234</f>
        <v>0</v>
      </c>
    </row>
    <row r="234" spans="1:9" ht="24.75" customHeight="1" hidden="1">
      <c r="A234" s="57" t="s">
        <v>43</v>
      </c>
      <c r="B234" s="7" t="s">
        <v>305</v>
      </c>
      <c r="C234" s="7" t="s">
        <v>29</v>
      </c>
      <c r="D234" s="25" t="s">
        <v>246</v>
      </c>
      <c r="E234" s="174">
        <f>ВЕД!F237</f>
        <v>0</v>
      </c>
      <c r="F234" s="174">
        <f>ВЕД!G237</f>
        <v>0</v>
      </c>
      <c r="G234" s="174">
        <f>ВЕД!H237</f>
        <v>0</v>
      </c>
      <c r="H234" s="174">
        <f>ВЕД!I237</f>
        <v>0</v>
      </c>
      <c r="I234" s="312">
        <f>ВЕД!J237</f>
        <v>0</v>
      </c>
    </row>
    <row r="235" spans="1:9" ht="24.75" customHeight="1" hidden="1">
      <c r="A235" s="57" t="s">
        <v>43</v>
      </c>
      <c r="B235" s="7" t="s">
        <v>306</v>
      </c>
      <c r="C235" s="7"/>
      <c r="D235" s="35" t="s">
        <v>304</v>
      </c>
      <c r="E235" s="174">
        <f>E236</f>
        <v>0</v>
      </c>
      <c r="F235" s="174">
        <f>F236</f>
        <v>0</v>
      </c>
      <c r="G235" s="174">
        <f>G236</f>
        <v>0</v>
      </c>
      <c r="H235" s="174">
        <f>H236</f>
        <v>0</v>
      </c>
      <c r="I235" s="312">
        <f>I236</f>
        <v>0</v>
      </c>
    </row>
    <row r="236" spans="1:9" ht="24.75" customHeight="1" hidden="1">
      <c r="A236" s="57" t="s">
        <v>43</v>
      </c>
      <c r="B236" s="7" t="s">
        <v>306</v>
      </c>
      <c r="C236" s="7" t="s">
        <v>29</v>
      </c>
      <c r="D236" s="25" t="s">
        <v>246</v>
      </c>
      <c r="E236" s="174">
        <f>ВЕД!F239</f>
        <v>0</v>
      </c>
      <c r="F236" s="174">
        <f>ВЕД!G239</f>
        <v>0</v>
      </c>
      <c r="G236" s="174">
        <f>ВЕД!H239</f>
        <v>0</v>
      </c>
      <c r="H236" s="174">
        <f>ВЕД!I239</f>
        <v>0</v>
      </c>
      <c r="I236" s="312">
        <f>ВЕД!J239</f>
        <v>0</v>
      </c>
    </row>
    <row r="237" spans="1:9" ht="16.5" customHeight="1">
      <c r="A237" s="55" t="s">
        <v>17</v>
      </c>
      <c r="B237" s="73"/>
      <c r="C237" s="12"/>
      <c r="D237" s="48" t="s">
        <v>45</v>
      </c>
      <c r="E237" s="175">
        <f aca="true" t="shared" si="25" ref="E237:I242">E238</f>
        <v>700</v>
      </c>
      <c r="F237" s="175">
        <f t="shared" si="25"/>
        <v>700</v>
      </c>
      <c r="G237" s="175">
        <f t="shared" si="25"/>
        <v>700</v>
      </c>
      <c r="H237" s="175">
        <f t="shared" si="25"/>
        <v>700</v>
      </c>
      <c r="I237" s="313">
        <f t="shared" si="25"/>
        <v>700</v>
      </c>
    </row>
    <row r="238" spans="1:9" ht="16.5" customHeight="1">
      <c r="A238" s="55" t="s">
        <v>20</v>
      </c>
      <c r="B238" s="73"/>
      <c r="C238" s="12"/>
      <c r="D238" s="48" t="s">
        <v>21</v>
      </c>
      <c r="E238" s="175">
        <f t="shared" si="25"/>
        <v>700</v>
      </c>
      <c r="F238" s="175">
        <f t="shared" si="25"/>
        <v>700</v>
      </c>
      <c r="G238" s="175">
        <f t="shared" si="25"/>
        <v>700</v>
      </c>
      <c r="H238" s="175">
        <f t="shared" si="25"/>
        <v>700</v>
      </c>
      <c r="I238" s="313">
        <f t="shared" si="25"/>
        <v>700</v>
      </c>
    </row>
    <row r="239" spans="1:9" ht="15.75" customHeight="1">
      <c r="A239" s="55" t="s">
        <v>20</v>
      </c>
      <c r="B239" s="73" t="s">
        <v>58</v>
      </c>
      <c r="C239" s="12"/>
      <c r="D239" s="48" t="s">
        <v>33</v>
      </c>
      <c r="E239" s="79">
        <f t="shared" si="25"/>
        <v>700</v>
      </c>
      <c r="F239" s="79">
        <f t="shared" si="25"/>
        <v>700</v>
      </c>
      <c r="G239" s="79">
        <f t="shared" si="25"/>
        <v>700</v>
      </c>
      <c r="H239" s="79">
        <f t="shared" si="25"/>
        <v>700</v>
      </c>
      <c r="I239" s="67">
        <f t="shared" si="25"/>
        <v>700</v>
      </c>
    </row>
    <row r="240" spans="1:9" ht="33.75" customHeight="1">
      <c r="A240" s="55" t="s">
        <v>20</v>
      </c>
      <c r="B240" s="73" t="s">
        <v>198</v>
      </c>
      <c r="C240" s="12"/>
      <c r="D240" s="101" t="s">
        <v>76</v>
      </c>
      <c r="E240" s="79">
        <f t="shared" si="25"/>
        <v>700</v>
      </c>
      <c r="F240" s="79">
        <f t="shared" si="25"/>
        <v>700</v>
      </c>
      <c r="G240" s="79">
        <f t="shared" si="25"/>
        <v>700</v>
      </c>
      <c r="H240" s="79">
        <f t="shared" si="25"/>
        <v>700</v>
      </c>
      <c r="I240" s="67">
        <f t="shared" si="25"/>
        <v>700</v>
      </c>
    </row>
    <row r="241" spans="1:9" ht="12.75">
      <c r="A241" s="57" t="s">
        <v>20</v>
      </c>
      <c r="B241" s="74" t="s">
        <v>198</v>
      </c>
      <c r="C241" s="7"/>
      <c r="D241" s="50" t="s">
        <v>60</v>
      </c>
      <c r="E241" s="78">
        <f t="shared" si="25"/>
        <v>700</v>
      </c>
      <c r="F241" s="78">
        <f t="shared" si="25"/>
        <v>700</v>
      </c>
      <c r="G241" s="78">
        <f t="shared" si="25"/>
        <v>700</v>
      </c>
      <c r="H241" s="78">
        <f t="shared" si="25"/>
        <v>700</v>
      </c>
      <c r="I241" s="66">
        <f t="shared" si="25"/>
        <v>700</v>
      </c>
    </row>
    <row r="242" spans="1:9" ht="12.75">
      <c r="A242" s="57" t="s">
        <v>20</v>
      </c>
      <c r="B242" s="74" t="s">
        <v>199</v>
      </c>
      <c r="C242" s="7"/>
      <c r="D242" s="51" t="s">
        <v>59</v>
      </c>
      <c r="E242" s="78">
        <f>E243</f>
        <v>700</v>
      </c>
      <c r="F242" s="78">
        <f t="shared" si="25"/>
        <v>700</v>
      </c>
      <c r="G242" s="78">
        <f t="shared" si="25"/>
        <v>700</v>
      </c>
      <c r="H242" s="78">
        <f t="shared" si="25"/>
        <v>700</v>
      </c>
      <c r="I242" s="66">
        <f t="shared" si="25"/>
        <v>700</v>
      </c>
    </row>
    <row r="243" spans="1:9" ht="45">
      <c r="A243" s="57" t="s">
        <v>20</v>
      </c>
      <c r="B243" s="7">
        <v>9960040020</v>
      </c>
      <c r="C243" s="7"/>
      <c r="D243" s="35" t="s">
        <v>322</v>
      </c>
      <c r="E243" s="78">
        <f>E244</f>
        <v>700</v>
      </c>
      <c r="F243" s="78">
        <f>F244</f>
        <v>700</v>
      </c>
      <c r="G243" s="78">
        <f>G244</f>
        <v>700</v>
      </c>
      <c r="H243" s="78">
        <f>H244</f>
        <v>700</v>
      </c>
      <c r="I243" s="66">
        <f>I244</f>
        <v>700</v>
      </c>
    </row>
    <row r="244" spans="1:9" ht="17.25" customHeight="1">
      <c r="A244" s="57" t="s">
        <v>20</v>
      </c>
      <c r="B244" s="7">
        <v>9960040020</v>
      </c>
      <c r="C244" s="7" t="s">
        <v>2</v>
      </c>
      <c r="D244" s="25" t="s">
        <v>3</v>
      </c>
      <c r="E244" s="78">
        <f>ВЕД!F247</f>
        <v>700</v>
      </c>
      <c r="F244" s="78">
        <f>ВЕД!G247</f>
        <v>700</v>
      </c>
      <c r="G244" s="78">
        <f>ВЕД!H247</f>
        <v>700</v>
      </c>
      <c r="H244" s="78">
        <f>ВЕД!G247</f>
        <v>700</v>
      </c>
      <c r="I244" s="66">
        <f>ВЕД!H247</f>
        <v>700</v>
      </c>
    </row>
    <row r="245" spans="1:9" ht="12.75">
      <c r="A245" s="55" t="s">
        <v>18</v>
      </c>
      <c r="B245" s="73"/>
      <c r="C245" s="12"/>
      <c r="D245" s="48" t="s">
        <v>19</v>
      </c>
      <c r="E245" s="79">
        <f aca="true" t="shared" si="26" ref="E245:I250">E246</f>
        <v>507.2</v>
      </c>
      <c r="F245" s="79" t="e">
        <f t="shared" si="26"/>
        <v>#REF!</v>
      </c>
      <c r="G245" s="79" t="e">
        <f t="shared" si="26"/>
        <v>#REF!</v>
      </c>
      <c r="H245" s="79">
        <f t="shared" si="26"/>
        <v>579</v>
      </c>
      <c r="I245" s="67">
        <f t="shared" si="26"/>
        <v>579</v>
      </c>
    </row>
    <row r="246" spans="1:9" ht="12.75">
      <c r="A246" s="55" t="s">
        <v>91</v>
      </c>
      <c r="B246" s="73"/>
      <c r="C246" s="12"/>
      <c r="D246" s="48" t="s">
        <v>92</v>
      </c>
      <c r="E246" s="79">
        <f t="shared" si="26"/>
        <v>507.2</v>
      </c>
      <c r="F246" s="79" t="e">
        <f t="shared" si="26"/>
        <v>#REF!</v>
      </c>
      <c r="G246" s="79" t="e">
        <f t="shared" si="26"/>
        <v>#REF!</v>
      </c>
      <c r="H246" s="79">
        <f t="shared" si="26"/>
        <v>579</v>
      </c>
      <c r="I246" s="67">
        <f t="shared" si="26"/>
        <v>579</v>
      </c>
    </row>
    <row r="247" spans="1:9" ht="33.75">
      <c r="A247" s="55" t="s">
        <v>91</v>
      </c>
      <c r="B247" s="109" t="s">
        <v>112</v>
      </c>
      <c r="C247" s="12"/>
      <c r="D247" s="48" t="s">
        <v>334</v>
      </c>
      <c r="E247" s="79">
        <f t="shared" si="26"/>
        <v>507.2</v>
      </c>
      <c r="F247" s="79" t="e">
        <f t="shared" si="26"/>
        <v>#REF!</v>
      </c>
      <c r="G247" s="79" t="e">
        <f t="shared" si="26"/>
        <v>#REF!</v>
      </c>
      <c r="H247" s="79">
        <f t="shared" si="26"/>
        <v>579</v>
      </c>
      <c r="I247" s="67">
        <f t="shared" si="26"/>
        <v>579</v>
      </c>
    </row>
    <row r="248" spans="1:9" ht="22.5">
      <c r="A248" s="57" t="s">
        <v>91</v>
      </c>
      <c r="B248" s="74" t="s">
        <v>181</v>
      </c>
      <c r="C248" s="7"/>
      <c r="D248" s="50" t="s">
        <v>95</v>
      </c>
      <c r="E248" s="78">
        <f t="shared" si="26"/>
        <v>507.2</v>
      </c>
      <c r="F248" s="78" t="e">
        <f t="shared" si="26"/>
        <v>#REF!</v>
      </c>
      <c r="G248" s="78" t="e">
        <f t="shared" si="26"/>
        <v>#REF!</v>
      </c>
      <c r="H248" s="78">
        <f t="shared" si="26"/>
        <v>579</v>
      </c>
      <c r="I248" s="66">
        <f t="shared" si="26"/>
        <v>579</v>
      </c>
    </row>
    <row r="249" spans="1:9" ht="23.25" customHeight="1">
      <c r="A249" s="57" t="s">
        <v>91</v>
      </c>
      <c r="B249" s="74" t="s">
        <v>182</v>
      </c>
      <c r="C249" s="7"/>
      <c r="D249" s="50" t="s">
        <v>96</v>
      </c>
      <c r="E249" s="78">
        <f t="shared" si="26"/>
        <v>507.2</v>
      </c>
      <c r="F249" s="78" t="e">
        <f t="shared" si="26"/>
        <v>#REF!</v>
      </c>
      <c r="G249" s="78" t="e">
        <f t="shared" si="26"/>
        <v>#REF!</v>
      </c>
      <c r="H249" s="78">
        <f t="shared" si="26"/>
        <v>579</v>
      </c>
      <c r="I249" s="66">
        <f t="shared" si="26"/>
        <v>579</v>
      </c>
    </row>
    <row r="250" spans="1:9" ht="16.5" customHeight="1">
      <c r="A250" s="57" t="s">
        <v>91</v>
      </c>
      <c r="B250" s="74" t="s">
        <v>183</v>
      </c>
      <c r="C250" s="7"/>
      <c r="D250" s="51" t="s">
        <v>59</v>
      </c>
      <c r="E250" s="78">
        <f t="shared" si="26"/>
        <v>507.2</v>
      </c>
      <c r="F250" s="78" t="e">
        <f t="shared" si="26"/>
        <v>#REF!</v>
      </c>
      <c r="G250" s="78" t="e">
        <f t="shared" si="26"/>
        <v>#REF!</v>
      </c>
      <c r="H250" s="78">
        <f t="shared" si="26"/>
        <v>579</v>
      </c>
      <c r="I250" s="66">
        <f t="shared" si="26"/>
        <v>579</v>
      </c>
    </row>
    <row r="251" spans="1:9" ht="22.5">
      <c r="A251" s="57" t="s">
        <v>91</v>
      </c>
      <c r="B251" s="74" t="s">
        <v>184</v>
      </c>
      <c r="C251" s="7"/>
      <c r="D251" s="50" t="s">
        <v>97</v>
      </c>
      <c r="E251" s="78">
        <f>E252</f>
        <v>507.2</v>
      </c>
      <c r="F251" s="78" t="e">
        <f>F252</f>
        <v>#REF!</v>
      </c>
      <c r="G251" s="78" t="e">
        <f>G252</f>
        <v>#REF!</v>
      </c>
      <c r="H251" s="78">
        <f>H252</f>
        <v>579</v>
      </c>
      <c r="I251" s="66">
        <f>I252</f>
        <v>579</v>
      </c>
    </row>
    <row r="252" spans="1:9" ht="13.5" thickBot="1">
      <c r="A252" s="314" t="s">
        <v>91</v>
      </c>
      <c r="B252" s="315" t="str">
        <f>B251</f>
        <v>3020340020</v>
      </c>
      <c r="C252" s="304" t="s">
        <v>93</v>
      </c>
      <c r="D252" s="316" t="s">
        <v>94</v>
      </c>
      <c r="E252" s="317">
        <f>ВЕД!F255</f>
        <v>507.2</v>
      </c>
      <c r="F252" s="317" t="e">
        <f>ВЕД!#REF!</f>
        <v>#REF!</v>
      </c>
      <c r="G252" s="317" t="e">
        <f>ВЕД!#REF!</f>
        <v>#REF!</v>
      </c>
      <c r="H252" s="317">
        <f>ВЕД!G255</f>
        <v>579</v>
      </c>
      <c r="I252" s="318">
        <f>ВЕД!H255</f>
        <v>579</v>
      </c>
    </row>
    <row r="253" spans="1:9" ht="12.75" hidden="1">
      <c r="A253" s="342">
        <v>1100</v>
      </c>
      <c r="B253" s="143"/>
      <c r="C253" s="143"/>
      <c r="D253" s="308" t="s">
        <v>289</v>
      </c>
      <c r="E253" s="309">
        <f aca="true" t="shared" si="27" ref="E253:I259">E254</f>
        <v>0</v>
      </c>
      <c r="F253" s="309">
        <f t="shared" si="27"/>
        <v>0</v>
      </c>
      <c r="G253" s="309">
        <f t="shared" si="27"/>
        <v>0</v>
      </c>
      <c r="H253" s="309">
        <f t="shared" si="27"/>
        <v>0</v>
      </c>
      <c r="I253" s="343">
        <f t="shared" si="27"/>
        <v>0</v>
      </c>
    </row>
    <row r="254" spans="1:9" ht="12.75" hidden="1">
      <c r="A254" s="344">
        <v>1102</v>
      </c>
      <c r="B254" s="176"/>
      <c r="C254" s="136"/>
      <c r="D254" s="177" t="s">
        <v>290</v>
      </c>
      <c r="E254" s="187">
        <f t="shared" si="27"/>
        <v>0</v>
      </c>
      <c r="F254" s="187">
        <f t="shared" si="27"/>
        <v>0</v>
      </c>
      <c r="G254" s="187">
        <f t="shared" si="27"/>
        <v>0</v>
      </c>
      <c r="H254" s="187">
        <f t="shared" si="27"/>
        <v>0</v>
      </c>
      <c r="I254" s="345">
        <f t="shared" si="27"/>
        <v>0</v>
      </c>
    </row>
    <row r="255" spans="1:9" ht="33.75" hidden="1">
      <c r="A255" s="346">
        <v>1102</v>
      </c>
      <c r="B255" s="161" t="s">
        <v>292</v>
      </c>
      <c r="C255" s="138"/>
      <c r="D255" s="177" t="s">
        <v>339</v>
      </c>
      <c r="E255" s="187">
        <f t="shared" si="27"/>
        <v>0</v>
      </c>
      <c r="F255" s="187">
        <f t="shared" si="27"/>
        <v>0</v>
      </c>
      <c r="G255" s="187">
        <f t="shared" si="27"/>
        <v>0</v>
      </c>
      <c r="H255" s="187">
        <f t="shared" si="27"/>
        <v>0</v>
      </c>
      <c r="I255" s="345">
        <f t="shared" si="27"/>
        <v>0</v>
      </c>
    </row>
    <row r="256" spans="1:9" ht="22.5" hidden="1">
      <c r="A256" s="347">
        <v>1102</v>
      </c>
      <c r="B256" s="162" t="s">
        <v>293</v>
      </c>
      <c r="C256" s="140"/>
      <c r="D256" s="178" t="s">
        <v>291</v>
      </c>
      <c r="E256" s="183">
        <f t="shared" si="27"/>
        <v>0</v>
      </c>
      <c r="F256" s="183">
        <f t="shared" si="27"/>
        <v>0</v>
      </c>
      <c r="G256" s="183">
        <f t="shared" si="27"/>
        <v>0</v>
      </c>
      <c r="H256" s="183">
        <f t="shared" si="27"/>
        <v>0</v>
      </c>
      <c r="I256" s="348">
        <f t="shared" si="27"/>
        <v>0</v>
      </c>
    </row>
    <row r="257" spans="1:9" ht="12.75" hidden="1">
      <c r="A257" s="347">
        <v>1102</v>
      </c>
      <c r="B257" s="162" t="s">
        <v>294</v>
      </c>
      <c r="C257" s="140"/>
      <c r="D257" s="178" t="s">
        <v>46</v>
      </c>
      <c r="E257" s="183">
        <f>E258+E261</f>
        <v>0</v>
      </c>
      <c r="F257" s="183">
        <f>F258+F261</f>
        <v>0</v>
      </c>
      <c r="G257" s="183">
        <f>G258+G261</f>
        <v>0</v>
      </c>
      <c r="H257" s="183">
        <f>H258+H261</f>
        <v>0</v>
      </c>
      <c r="I257" s="348">
        <f>I258+I261</f>
        <v>0</v>
      </c>
    </row>
    <row r="258" spans="1:9" ht="56.25" hidden="1">
      <c r="A258" s="347">
        <v>1102</v>
      </c>
      <c r="B258" s="162" t="s">
        <v>295</v>
      </c>
      <c r="C258" s="140"/>
      <c r="D258" s="50" t="s">
        <v>90</v>
      </c>
      <c r="E258" s="183">
        <f t="shared" si="27"/>
        <v>0</v>
      </c>
      <c r="F258" s="183">
        <f t="shared" si="27"/>
        <v>0</v>
      </c>
      <c r="G258" s="183">
        <f t="shared" si="27"/>
        <v>0</v>
      </c>
      <c r="H258" s="183">
        <f t="shared" si="27"/>
        <v>0</v>
      </c>
      <c r="I258" s="348">
        <f t="shared" si="27"/>
        <v>0</v>
      </c>
    </row>
    <row r="259" spans="1:9" ht="22.5" hidden="1">
      <c r="A259" s="349">
        <v>1102</v>
      </c>
      <c r="B259" s="192" t="s">
        <v>296</v>
      </c>
      <c r="C259" s="193"/>
      <c r="D259" s="197" t="s">
        <v>62</v>
      </c>
      <c r="E259" s="196">
        <f t="shared" si="27"/>
        <v>0</v>
      </c>
      <c r="F259" s="196">
        <f t="shared" si="27"/>
        <v>0</v>
      </c>
      <c r="G259" s="196">
        <f t="shared" si="27"/>
        <v>0</v>
      </c>
      <c r="H259" s="196">
        <f t="shared" si="27"/>
        <v>0</v>
      </c>
      <c r="I259" s="350">
        <f t="shared" si="27"/>
        <v>0</v>
      </c>
    </row>
    <row r="260" spans="1:9" ht="22.5" hidden="1">
      <c r="A260" s="347">
        <v>1102</v>
      </c>
      <c r="B260" s="162" t="s">
        <v>296</v>
      </c>
      <c r="C260" s="140">
        <v>200</v>
      </c>
      <c r="D260" s="51" t="s">
        <v>246</v>
      </c>
      <c r="E260" s="183">
        <f>ВЕД!F263</f>
        <v>0</v>
      </c>
      <c r="F260" s="183">
        <f>ВЕД!G263</f>
        <v>0</v>
      </c>
      <c r="G260" s="183">
        <f>ВЕД!H263</f>
        <v>0</v>
      </c>
      <c r="H260" s="183">
        <f>ВЕД!I263</f>
        <v>0</v>
      </c>
      <c r="I260" s="348">
        <f>ВЕД!J263</f>
        <v>0</v>
      </c>
    </row>
    <row r="261" spans="1:9" ht="22.5" hidden="1">
      <c r="A261" s="351">
        <v>1102</v>
      </c>
      <c r="B261" s="162" t="s">
        <v>307</v>
      </c>
      <c r="C261" s="140"/>
      <c r="D261" s="25" t="s">
        <v>63</v>
      </c>
      <c r="E261" s="198">
        <f>E262+E264</f>
        <v>0</v>
      </c>
      <c r="F261" s="199"/>
      <c r="G261" s="199"/>
      <c r="H261" s="199"/>
      <c r="I261" s="200"/>
    </row>
    <row r="262" spans="1:9" ht="33.75" hidden="1">
      <c r="A262" s="351">
        <v>1102</v>
      </c>
      <c r="B262" s="162" t="s">
        <v>308</v>
      </c>
      <c r="C262" s="140"/>
      <c r="D262" s="35" t="s">
        <v>303</v>
      </c>
      <c r="E262" s="183">
        <f>E263</f>
        <v>0</v>
      </c>
      <c r="F262" s="183">
        <f>F263</f>
        <v>0</v>
      </c>
      <c r="G262" s="183">
        <f>G263</f>
        <v>0</v>
      </c>
      <c r="H262" s="183">
        <f>H263</f>
        <v>0</v>
      </c>
      <c r="I262" s="348">
        <f>I263</f>
        <v>700</v>
      </c>
    </row>
    <row r="263" spans="1:9" ht="22.5" hidden="1">
      <c r="A263" s="351">
        <v>1102</v>
      </c>
      <c r="B263" s="162" t="s">
        <v>308</v>
      </c>
      <c r="C263" s="193">
        <v>200</v>
      </c>
      <c r="D263" s="24" t="s">
        <v>246</v>
      </c>
      <c r="E263" s="183">
        <f>ВЕД!F266</f>
        <v>0</v>
      </c>
      <c r="F263" s="183">
        <f>ВЕД!G266</f>
        <v>0</v>
      </c>
      <c r="G263" s="183">
        <f>ВЕД!H266</f>
        <v>0</v>
      </c>
      <c r="H263" s="183">
        <f>ВЕД!I266</f>
        <v>0</v>
      </c>
      <c r="I263" s="348">
        <f>ВЕД!J266</f>
        <v>700</v>
      </c>
    </row>
    <row r="264" spans="1:9" ht="56.25" hidden="1">
      <c r="A264" s="351">
        <v>1102</v>
      </c>
      <c r="B264" s="162" t="s">
        <v>309</v>
      </c>
      <c r="C264" s="140"/>
      <c r="D264" s="35" t="s">
        <v>304</v>
      </c>
      <c r="E264" s="183">
        <f>E265</f>
        <v>0</v>
      </c>
      <c r="F264" s="183">
        <f>F265</f>
        <v>0</v>
      </c>
      <c r="G264" s="183">
        <f>G265</f>
        <v>0</v>
      </c>
      <c r="H264" s="183">
        <f>H265</f>
        <v>0</v>
      </c>
      <c r="I264" s="348">
        <f>I265</f>
        <v>0</v>
      </c>
    </row>
    <row r="265" spans="1:9" ht="23.25" hidden="1" thickBot="1">
      <c r="A265" s="352">
        <v>1102</v>
      </c>
      <c r="B265" s="163" t="s">
        <v>309</v>
      </c>
      <c r="C265" s="144">
        <v>200</v>
      </c>
      <c r="D265" s="62" t="s">
        <v>246</v>
      </c>
      <c r="E265" s="185">
        <f>ВЕД!F268</f>
        <v>0</v>
      </c>
      <c r="F265" s="185">
        <f>ВЕД!G268</f>
        <v>0</v>
      </c>
      <c r="G265" s="185">
        <f>ВЕД!H268</f>
        <v>0</v>
      </c>
      <c r="H265" s="185">
        <f>ВЕД!I268</f>
        <v>0</v>
      </c>
      <c r="I265" s="353">
        <f>ВЕД!J268</f>
        <v>0</v>
      </c>
    </row>
    <row r="266" spans="1:9" ht="13.5" thickBot="1">
      <c r="A266" s="354"/>
      <c r="B266" s="355"/>
      <c r="C266" s="356"/>
      <c r="D266" s="356"/>
      <c r="E266" s="356"/>
      <c r="F266" s="357"/>
      <c r="G266" s="357"/>
      <c r="H266" s="357"/>
      <c r="I266" s="358"/>
    </row>
  </sheetData>
  <sheetProtection/>
  <mergeCells count="17">
    <mergeCell ref="D9:I9"/>
    <mergeCell ref="A11:I12"/>
    <mergeCell ref="E14:I14"/>
    <mergeCell ref="A14:A16"/>
    <mergeCell ref="B14:B16"/>
    <mergeCell ref="C14:C16"/>
    <mergeCell ref="D14:D16"/>
    <mergeCell ref="E15:E16"/>
    <mergeCell ref="H15:I15"/>
    <mergeCell ref="D8:I8"/>
    <mergeCell ref="D1:I1"/>
    <mergeCell ref="D7:I7"/>
    <mergeCell ref="D2:I2"/>
    <mergeCell ref="D3:I3"/>
    <mergeCell ref="D4:I4"/>
    <mergeCell ref="D5:I5"/>
    <mergeCell ref="D6:I6"/>
  </mergeCells>
  <printOptions/>
  <pageMargins left="0.7874015748031497" right="0.3937007874015748" top="0.3937007874015748" bottom="0.3937007874015748" header="0.5118110236220472" footer="0.5118110236220472"/>
  <pageSetup fitToHeight="4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2"/>
  <sheetViews>
    <sheetView tabSelected="1" view="pageBreakPreview" zoomScaleSheetLayoutView="100" zoomScalePageLayoutView="0" workbookViewId="0" topLeftCell="A1">
      <selection activeCell="C14" sqref="C14:C16"/>
    </sheetView>
  </sheetViews>
  <sheetFormatPr defaultColWidth="9.00390625" defaultRowHeight="12.75"/>
  <cols>
    <col min="1" max="1" width="11.625" style="0" bestFit="1" customWidth="1"/>
    <col min="2" max="2" width="9.00390625" style="0" customWidth="1"/>
    <col min="3" max="3" width="66.375" style="0" customWidth="1"/>
    <col min="4" max="5" width="11.75390625" style="0" bestFit="1" customWidth="1"/>
    <col min="6" max="6" width="8.75390625" style="0" customWidth="1"/>
    <col min="7" max="7" width="0.2421875" style="0" hidden="1" customWidth="1"/>
    <col min="8" max="8" width="9.125" style="0" hidden="1" customWidth="1"/>
  </cols>
  <sheetData>
    <row r="1" spans="4:9" ht="12.75">
      <c r="D1" s="359" t="s">
        <v>353</v>
      </c>
      <c r="E1" s="359"/>
      <c r="F1" s="359"/>
      <c r="G1" s="3"/>
      <c r="H1" s="27"/>
      <c r="I1" s="27"/>
    </row>
    <row r="2" spans="3:9" ht="12.75">
      <c r="C2" s="359" t="s">
        <v>288</v>
      </c>
      <c r="D2" s="359"/>
      <c r="E2" s="360"/>
      <c r="F2" s="360"/>
      <c r="G2" s="360"/>
      <c r="H2" s="360"/>
      <c r="I2" s="27"/>
    </row>
    <row r="3" spans="3:9" ht="12.75">
      <c r="C3" s="374" t="s">
        <v>366</v>
      </c>
      <c r="D3" s="360"/>
      <c r="E3" s="360"/>
      <c r="F3" s="360"/>
      <c r="G3" s="360"/>
      <c r="H3" s="360"/>
      <c r="I3" s="27"/>
    </row>
    <row r="4" spans="3:9" ht="12.75">
      <c r="C4" s="374" t="s">
        <v>349</v>
      </c>
      <c r="D4" s="360"/>
      <c r="E4" s="360"/>
      <c r="F4" s="360"/>
      <c r="G4" s="360"/>
      <c r="H4" s="360"/>
      <c r="I4" s="27"/>
    </row>
    <row r="5" spans="3:9" ht="12.75">
      <c r="C5" s="374" t="s">
        <v>350</v>
      </c>
      <c r="D5" s="360"/>
      <c r="E5" s="360"/>
      <c r="F5" s="360"/>
      <c r="G5" s="360"/>
      <c r="H5" s="360"/>
      <c r="I5" s="27"/>
    </row>
    <row r="6" spans="3:9" ht="12.75">
      <c r="C6" s="374" t="s">
        <v>351</v>
      </c>
      <c r="D6" s="360"/>
      <c r="E6" s="360"/>
      <c r="F6" s="360"/>
      <c r="G6" s="360"/>
      <c r="H6" s="360"/>
      <c r="I6" s="27"/>
    </row>
    <row r="7" spans="4:9" ht="12.75">
      <c r="D7" s="359" t="s">
        <v>348</v>
      </c>
      <c r="E7" s="359"/>
      <c r="F7" s="359"/>
      <c r="G7" s="27"/>
      <c r="H7" s="27"/>
      <c r="I7" s="27"/>
    </row>
    <row r="8" spans="3:9" ht="12.75" customHeight="1">
      <c r="C8" s="359" t="s">
        <v>221</v>
      </c>
      <c r="D8" s="360"/>
      <c r="E8" s="360"/>
      <c r="F8" s="360"/>
      <c r="G8" s="27"/>
      <c r="H8" s="27"/>
      <c r="I8" s="27"/>
    </row>
    <row r="9" spans="3:9" ht="12" customHeight="1">
      <c r="C9" s="359" t="s">
        <v>318</v>
      </c>
      <c r="D9" s="360"/>
      <c r="E9" s="360"/>
      <c r="F9" s="360"/>
      <c r="G9" s="3"/>
      <c r="H9" s="27"/>
      <c r="I9" s="27"/>
    </row>
    <row r="10" spans="4:9" ht="12.75">
      <c r="D10" s="92"/>
      <c r="E10" s="92"/>
      <c r="F10" s="3"/>
      <c r="G10" s="3"/>
      <c r="H10" s="27"/>
      <c r="I10" s="27"/>
    </row>
    <row r="11" spans="4:9" ht="12.75">
      <c r="D11" s="92"/>
      <c r="E11" s="92"/>
      <c r="F11" s="3"/>
      <c r="G11" s="3"/>
      <c r="H11" s="27"/>
      <c r="I11" s="27"/>
    </row>
    <row r="12" spans="1:6" ht="37.5" customHeight="1">
      <c r="A12" s="407" t="s">
        <v>319</v>
      </c>
      <c r="B12" s="407"/>
      <c r="C12" s="407"/>
      <c r="D12" s="407"/>
      <c r="E12" s="407"/>
      <c r="F12" s="407"/>
    </row>
    <row r="13" ht="13.5" thickBot="1">
      <c r="C13" s="90"/>
    </row>
    <row r="14" spans="1:6" ht="12.75">
      <c r="A14" s="408" t="s">
        <v>6</v>
      </c>
      <c r="B14" s="411" t="s">
        <v>7</v>
      </c>
      <c r="C14" s="402" t="s">
        <v>250</v>
      </c>
      <c r="D14" s="405" t="s">
        <v>251</v>
      </c>
      <c r="E14" s="405"/>
      <c r="F14" s="406"/>
    </row>
    <row r="15" spans="1:6" ht="12.75">
      <c r="A15" s="409"/>
      <c r="B15" s="412"/>
      <c r="C15" s="403"/>
      <c r="D15" s="398" t="s">
        <v>247</v>
      </c>
      <c r="E15" s="400" t="s">
        <v>217</v>
      </c>
      <c r="F15" s="401"/>
    </row>
    <row r="16" spans="1:6" ht="12.75">
      <c r="A16" s="410"/>
      <c r="B16" s="413"/>
      <c r="C16" s="404"/>
      <c r="D16" s="399"/>
      <c r="E16" s="91" t="s">
        <v>285</v>
      </c>
      <c r="F16" s="242" t="s">
        <v>315</v>
      </c>
    </row>
    <row r="17" spans="1:6" ht="12.75">
      <c r="A17" s="240"/>
      <c r="B17" s="241"/>
      <c r="C17" s="243"/>
      <c r="D17" s="244">
        <f>D18+D51+D81+D94+D146+D163+D152</f>
        <v>11827.493989999999</v>
      </c>
      <c r="E17" s="244">
        <f>E18+E51+E81+E94+E146+E163+E152</f>
        <v>8405.619999999999</v>
      </c>
      <c r="F17" s="245">
        <f>F18+F51+F81+F94+F146+F163+F152</f>
        <v>7684.78</v>
      </c>
    </row>
    <row r="18" spans="1:6" ht="38.25">
      <c r="A18" s="246" t="s">
        <v>112</v>
      </c>
      <c r="B18" s="247"/>
      <c r="C18" s="248" t="s">
        <v>342</v>
      </c>
      <c r="D18" s="249">
        <f>D19+D24+D29</f>
        <v>3461.1499999999996</v>
      </c>
      <c r="E18" s="249">
        <f>E19+E24+E29</f>
        <v>3277.25</v>
      </c>
      <c r="F18" s="250">
        <f>F19+F24+F29</f>
        <v>3284.95</v>
      </c>
    </row>
    <row r="19" spans="1:6" ht="38.25">
      <c r="A19" s="251" t="s">
        <v>113</v>
      </c>
      <c r="B19" s="252"/>
      <c r="C19" s="253" t="s">
        <v>335</v>
      </c>
      <c r="D19" s="254">
        <f>D20</f>
        <v>5.7</v>
      </c>
      <c r="E19" s="254">
        <f aca="true" t="shared" si="0" ref="E19:F21">E20</f>
        <v>6</v>
      </c>
      <c r="F19" s="255">
        <f t="shared" si="0"/>
        <v>6</v>
      </c>
    </row>
    <row r="20" spans="1:6" ht="16.5" customHeight="1">
      <c r="A20" s="256" t="s">
        <v>114</v>
      </c>
      <c r="B20" s="257"/>
      <c r="C20" s="258" t="s">
        <v>99</v>
      </c>
      <c r="D20" s="259">
        <f>D21</f>
        <v>5.7</v>
      </c>
      <c r="E20" s="259">
        <f t="shared" si="0"/>
        <v>6</v>
      </c>
      <c r="F20" s="260">
        <f t="shared" si="0"/>
        <v>6</v>
      </c>
    </row>
    <row r="21" spans="1:6" ht="12.75">
      <c r="A21" s="256" t="s">
        <v>115</v>
      </c>
      <c r="B21" s="257"/>
      <c r="C21" s="261" t="s">
        <v>252</v>
      </c>
      <c r="D21" s="259">
        <f>D22</f>
        <v>5.7</v>
      </c>
      <c r="E21" s="259">
        <f t="shared" si="0"/>
        <v>6</v>
      </c>
      <c r="F21" s="260">
        <f t="shared" si="0"/>
        <v>6</v>
      </c>
    </row>
    <row r="22" spans="1:6" ht="24.75" customHeight="1">
      <c r="A22" s="256" t="s">
        <v>116</v>
      </c>
      <c r="B22" s="257"/>
      <c r="C22" s="262" t="s">
        <v>98</v>
      </c>
      <c r="D22" s="259">
        <f>D23</f>
        <v>5.7</v>
      </c>
      <c r="E22" s="259">
        <f>E23</f>
        <v>6</v>
      </c>
      <c r="F22" s="260">
        <f>F23</f>
        <v>6</v>
      </c>
    </row>
    <row r="23" spans="1:6" ht="12.75">
      <c r="A23" s="256" t="str">
        <f>A22</f>
        <v>3010340010</v>
      </c>
      <c r="B23" s="257" t="s">
        <v>31</v>
      </c>
      <c r="C23" s="261" t="s">
        <v>255</v>
      </c>
      <c r="D23" s="259">
        <f>ВЕД!F59</f>
        <v>5.7</v>
      </c>
      <c r="E23" s="259">
        <f>ВЕД!G59</f>
        <v>6</v>
      </c>
      <c r="F23" s="260">
        <f>ВЕД!H59</f>
        <v>6</v>
      </c>
    </row>
    <row r="24" spans="1:6" ht="25.5">
      <c r="A24" s="251" t="s">
        <v>181</v>
      </c>
      <c r="B24" s="252"/>
      <c r="C24" s="263" t="s">
        <v>253</v>
      </c>
      <c r="D24" s="254">
        <f>D25</f>
        <v>507.2</v>
      </c>
      <c r="E24" s="254">
        <f aca="true" t="shared" si="1" ref="E24:F26">E25</f>
        <v>579</v>
      </c>
      <c r="F24" s="255">
        <f t="shared" si="1"/>
        <v>579</v>
      </c>
    </row>
    <row r="25" spans="1:6" ht="25.5">
      <c r="A25" s="256" t="s">
        <v>182</v>
      </c>
      <c r="B25" s="257"/>
      <c r="C25" s="261" t="s">
        <v>96</v>
      </c>
      <c r="D25" s="259">
        <f>D26</f>
        <v>507.2</v>
      </c>
      <c r="E25" s="259">
        <f t="shared" si="1"/>
        <v>579</v>
      </c>
      <c r="F25" s="260">
        <f t="shared" si="1"/>
        <v>579</v>
      </c>
    </row>
    <row r="26" spans="1:6" ht="12.75">
      <c r="A26" s="256" t="s">
        <v>183</v>
      </c>
      <c r="B26" s="257"/>
      <c r="C26" s="264" t="s">
        <v>59</v>
      </c>
      <c r="D26" s="259">
        <f>D27</f>
        <v>507.2</v>
      </c>
      <c r="E26" s="259">
        <f t="shared" si="1"/>
        <v>579</v>
      </c>
      <c r="F26" s="260">
        <f t="shared" si="1"/>
        <v>579</v>
      </c>
    </row>
    <row r="27" spans="1:6" ht="25.5">
      <c r="A27" s="256" t="s">
        <v>184</v>
      </c>
      <c r="B27" s="257"/>
      <c r="C27" s="262" t="s">
        <v>97</v>
      </c>
      <c r="D27" s="259">
        <f>D28</f>
        <v>507.2</v>
      </c>
      <c r="E27" s="259">
        <f>E28</f>
        <v>579</v>
      </c>
      <c r="F27" s="260">
        <f>F28</f>
        <v>579</v>
      </c>
    </row>
    <row r="28" spans="1:6" ht="12.75">
      <c r="A28" s="256" t="str">
        <f>A27</f>
        <v>3020340020</v>
      </c>
      <c r="B28" s="257" t="s">
        <v>93</v>
      </c>
      <c r="C28" s="261" t="s">
        <v>94</v>
      </c>
      <c r="D28" s="259">
        <f>ВЕД!F255</f>
        <v>507.2</v>
      </c>
      <c r="E28" s="259">
        <f>ВЕД!G255</f>
        <v>579</v>
      </c>
      <c r="F28" s="260">
        <f>ВЕД!H255</f>
        <v>579</v>
      </c>
    </row>
    <row r="29" spans="1:6" ht="12.75">
      <c r="A29" s="251" t="s">
        <v>117</v>
      </c>
      <c r="B29" s="252"/>
      <c r="C29" s="263" t="s">
        <v>65</v>
      </c>
      <c r="D29" s="254">
        <f>D30+D38+D43+D47</f>
        <v>2948.2499999999995</v>
      </c>
      <c r="E29" s="254">
        <f>E30+E38+E43+E47</f>
        <v>2692.25</v>
      </c>
      <c r="F29" s="254">
        <f>F30+F38+F43+F47</f>
        <v>2699.95</v>
      </c>
    </row>
    <row r="30" spans="1:6" ht="18" customHeight="1">
      <c r="A30" s="256" t="s">
        <v>185</v>
      </c>
      <c r="B30" s="257"/>
      <c r="C30" s="261" t="s">
        <v>254</v>
      </c>
      <c r="D30" s="259">
        <f>D31</f>
        <v>2626.3999999999996</v>
      </c>
      <c r="E30" s="259">
        <f>E31</f>
        <v>2489.2</v>
      </c>
      <c r="F30" s="260">
        <f>F31</f>
        <v>2489.2</v>
      </c>
    </row>
    <row r="31" spans="1:6" ht="12.75">
      <c r="A31" s="256" t="s">
        <v>186</v>
      </c>
      <c r="B31" s="257"/>
      <c r="C31" s="261" t="s">
        <v>252</v>
      </c>
      <c r="D31" s="259">
        <f>D32+D36</f>
        <v>2626.3999999999996</v>
      </c>
      <c r="E31" s="259">
        <f>E32+E36</f>
        <v>2489.2</v>
      </c>
      <c r="F31" s="260">
        <f>F32+F36</f>
        <v>2489.2</v>
      </c>
    </row>
    <row r="32" spans="1:6" ht="25.5">
      <c r="A32" s="256" t="s">
        <v>187</v>
      </c>
      <c r="B32" s="257"/>
      <c r="C32" s="262" t="s">
        <v>212</v>
      </c>
      <c r="D32" s="259">
        <f>D33+D34+D35</f>
        <v>2626.3999999999996</v>
      </c>
      <c r="E32" s="259">
        <f>E33+E34+E35</f>
        <v>1891.4</v>
      </c>
      <c r="F32" s="260">
        <f>F33+F34+F35</f>
        <v>1891.4</v>
      </c>
    </row>
    <row r="33" spans="1:6" ht="42.75" customHeight="1">
      <c r="A33" s="256" t="str">
        <f>A32</f>
        <v>3090140010</v>
      </c>
      <c r="B33" s="257" t="s">
        <v>27</v>
      </c>
      <c r="C33" s="261" t="s">
        <v>256</v>
      </c>
      <c r="D33" s="259">
        <f>ВЕД!F34</f>
        <v>2071.8999999999996</v>
      </c>
      <c r="E33" s="259">
        <f>ВЕД!G34</f>
        <v>1480.4</v>
      </c>
      <c r="F33" s="260">
        <f>ВЕД!H34</f>
        <v>1480.4</v>
      </c>
    </row>
    <row r="34" spans="1:6" ht="25.5">
      <c r="A34" s="256" t="str">
        <f>A33</f>
        <v>3090140010</v>
      </c>
      <c r="B34" s="257" t="s">
        <v>29</v>
      </c>
      <c r="C34" s="261" t="s">
        <v>257</v>
      </c>
      <c r="D34" s="259">
        <f>ВЕД!F35</f>
        <v>551.5</v>
      </c>
      <c r="E34" s="259">
        <f>ВЕД!G35</f>
        <v>403</v>
      </c>
      <c r="F34" s="260">
        <f>ВЕД!H35</f>
        <v>403</v>
      </c>
    </row>
    <row r="35" spans="1:6" ht="12.75">
      <c r="A35" s="256" t="str">
        <f>A34</f>
        <v>3090140010</v>
      </c>
      <c r="B35" s="257" t="s">
        <v>31</v>
      </c>
      <c r="C35" s="261" t="s">
        <v>255</v>
      </c>
      <c r="D35" s="259">
        <f>ВЕД!F36</f>
        <v>3</v>
      </c>
      <c r="E35" s="259">
        <f>ВЕД!G36</f>
        <v>8</v>
      </c>
      <c r="F35" s="260">
        <f>ВЕД!H36</f>
        <v>8</v>
      </c>
    </row>
    <row r="36" spans="1:6" ht="25.5">
      <c r="A36" s="256" t="s">
        <v>188</v>
      </c>
      <c r="B36" s="257"/>
      <c r="C36" s="262" t="s">
        <v>213</v>
      </c>
      <c r="D36" s="259">
        <f>D37</f>
        <v>0</v>
      </c>
      <c r="E36" s="259">
        <f>E37</f>
        <v>597.8</v>
      </c>
      <c r="F36" s="260">
        <f>F37</f>
        <v>597.8</v>
      </c>
    </row>
    <row r="37" spans="1:6" ht="43.5" customHeight="1">
      <c r="A37" s="256" t="str">
        <f>A36</f>
        <v>3090140020</v>
      </c>
      <c r="B37" s="257" t="s">
        <v>27</v>
      </c>
      <c r="C37" s="261" t="s">
        <v>258</v>
      </c>
      <c r="D37" s="259">
        <f>ВЕД!F38</f>
        <v>0</v>
      </c>
      <c r="E37" s="259">
        <f>ВЕД!G38</f>
        <v>597.8</v>
      </c>
      <c r="F37" s="260">
        <f>ВЕД!H38</f>
        <v>597.8</v>
      </c>
    </row>
    <row r="38" spans="1:6" ht="25.5">
      <c r="A38" s="256" t="s">
        <v>140</v>
      </c>
      <c r="B38" s="257"/>
      <c r="C38" s="261" t="s">
        <v>223</v>
      </c>
      <c r="D38" s="259">
        <f aca="true" t="shared" si="2" ref="D38:F39">D39</f>
        <v>220.00000000000003</v>
      </c>
      <c r="E38" s="259">
        <f t="shared" si="2"/>
        <v>202.9</v>
      </c>
      <c r="F38" s="260">
        <f t="shared" si="2"/>
        <v>210.60000000000002</v>
      </c>
    </row>
    <row r="39" spans="1:6" ht="38.25">
      <c r="A39" s="256" t="s">
        <v>204</v>
      </c>
      <c r="B39" s="257"/>
      <c r="C39" s="261" t="s">
        <v>81</v>
      </c>
      <c r="D39" s="259">
        <f t="shared" si="2"/>
        <v>220.00000000000003</v>
      </c>
      <c r="E39" s="259">
        <f t="shared" si="2"/>
        <v>202.9</v>
      </c>
      <c r="F39" s="260">
        <f t="shared" si="2"/>
        <v>210.60000000000002</v>
      </c>
    </row>
    <row r="40" spans="1:6" ht="25.5">
      <c r="A40" s="256" t="s">
        <v>205</v>
      </c>
      <c r="B40" s="257"/>
      <c r="C40" s="262" t="s">
        <v>259</v>
      </c>
      <c r="D40" s="259">
        <f>D41+D42</f>
        <v>220.00000000000003</v>
      </c>
      <c r="E40" s="259">
        <f>E41+E42</f>
        <v>202.9</v>
      </c>
      <c r="F40" s="260">
        <f>F41+F42</f>
        <v>210.60000000000002</v>
      </c>
    </row>
    <row r="41" spans="1:6" ht="43.5" customHeight="1">
      <c r="A41" s="256" t="str">
        <f>A40</f>
        <v>3090251180</v>
      </c>
      <c r="B41" s="257" t="s">
        <v>27</v>
      </c>
      <c r="C41" s="261" t="s">
        <v>256</v>
      </c>
      <c r="D41" s="259">
        <f>ВЕД!F116</f>
        <v>189.47150000000002</v>
      </c>
      <c r="E41" s="259">
        <f>ВЕД!G116</f>
        <v>189.52</v>
      </c>
      <c r="F41" s="260">
        <f>ВЕД!H116</f>
        <v>189.52</v>
      </c>
    </row>
    <row r="42" spans="1:6" ht="25.5">
      <c r="A42" s="256" t="str">
        <f>A41</f>
        <v>3090251180</v>
      </c>
      <c r="B42" s="257" t="s">
        <v>29</v>
      </c>
      <c r="C42" s="261" t="s">
        <v>260</v>
      </c>
      <c r="D42" s="259">
        <f>ВЕД!F117</f>
        <v>30.5285</v>
      </c>
      <c r="E42" s="259">
        <f>ВЕД!G117</f>
        <v>13.38</v>
      </c>
      <c r="F42" s="260">
        <f>ВЕД!H117</f>
        <v>21.08</v>
      </c>
    </row>
    <row r="43" spans="1:6" ht="53.25" customHeight="1">
      <c r="A43" s="256" t="s">
        <v>118</v>
      </c>
      <c r="B43" s="257"/>
      <c r="C43" s="261" t="s">
        <v>277</v>
      </c>
      <c r="D43" s="259">
        <f>D44</f>
        <v>0.15</v>
      </c>
      <c r="E43" s="259">
        <f aca="true" t="shared" si="3" ref="E43:F45">E44</f>
        <v>0.15</v>
      </c>
      <c r="F43" s="260">
        <f t="shared" si="3"/>
        <v>0.15</v>
      </c>
    </row>
    <row r="44" spans="1:6" ht="25.5">
      <c r="A44" s="256">
        <v>3090310000</v>
      </c>
      <c r="B44" s="257"/>
      <c r="C44" s="261" t="s">
        <v>261</v>
      </c>
      <c r="D44" s="259">
        <f>D45</f>
        <v>0.15</v>
      </c>
      <c r="E44" s="259">
        <f t="shared" si="3"/>
        <v>0.15</v>
      </c>
      <c r="F44" s="260">
        <f t="shared" si="3"/>
        <v>0.15</v>
      </c>
    </row>
    <row r="45" spans="1:6" ht="57.75" customHeight="1">
      <c r="A45" s="256">
        <v>3090310540</v>
      </c>
      <c r="B45" s="257"/>
      <c r="C45" s="262" t="s">
        <v>262</v>
      </c>
      <c r="D45" s="259">
        <f>D46</f>
        <v>0.15</v>
      </c>
      <c r="E45" s="259">
        <f t="shared" si="3"/>
        <v>0.15</v>
      </c>
      <c r="F45" s="260">
        <f t="shared" si="3"/>
        <v>0.15</v>
      </c>
    </row>
    <row r="46" spans="1:6" ht="25.5">
      <c r="A46" s="256">
        <f>A45</f>
        <v>3090310540</v>
      </c>
      <c r="B46" s="257" t="s">
        <v>29</v>
      </c>
      <c r="C46" s="261" t="s">
        <v>260</v>
      </c>
      <c r="D46" s="259">
        <f>ВЕД!F64</f>
        <v>0.15</v>
      </c>
      <c r="E46" s="259">
        <f>ВЕД!G64</f>
        <v>0.15</v>
      </c>
      <c r="F46" s="260">
        <f>ВЕД!H64</f>
        <v>0.15</v>
      </c>
    </row>
    <row r="47" spans="1:6" ht="12.75">
      <c r="A47" s="338">
        <v>3090400000</v>
      </c>
      <c r="B47" s="339"/>
      <c r="C47" s="340" t="s">
        <v>359</v>
      </c>
      <c r="D47" s="259">
        <f aca="true" t="shared" si="4" ref="D47:F49">D48</f>
        <v>101.69999999999999</v>
      </c>
      <c r="E47" s="259">
        <f t="shared" si="4"/>
        <v>0</v>
      </c>
      <c r="F47" s="259">
        <f t="shared" si="4"/>
        <v>0</v>
      </c>
    </row>
    <row r="48" spans="1:6" ht="12.75">
      <c r="A48" s="338">
        <v>3090440000</v>
      </c>
      <c r="B48" s="339"/>
      <c r="C48" s="340" t="s">
        <v>59</v>
      </c>
      <c r="D48" s="259">
        <f t="shared" si="4"/>
        <v>101.69999999999999</v>
      </c>
      <c r="E48" s="259">
        <f t="shared" si="4"/>
        <v>0</v>
      </c>
      <c r="F48" s="259">
        <f t="shared" si="4"/>
        <v>0</v>
      </c>
    </row>
    <row r="49" spans="1:8" ht="25.5">
      <c r="A49" s="338">
        <v>3090440010</v>
      </c>
      <c r="B49" s="339"/>
      <c r="C49" s="119" t="s">
        <v>360</v>
      </c>
      <c r="D49" s="259">
        <f t="shared" si="4"/>
        <v>101.69999999999999</v>
      </c>
      <c r="E49" s="259">
        <f t="shared" si="4"/>
        <v>0</v>
      </c>
      <c r="F49" s="259">
        <f t="shared" si="4"/>
        <v>0</v>
      </c>
      <c r="G49" s="259">
        <f>G50</f>
        <v>0</v>
      </c>
      <c r="H49" s="259">
        <f>H50</f>
        <v>0</v>
      </c>
    </row>
    <row r="50" spans="1:6" ht="51">
      <c r="A50" s="338">
        <v>3090440010</v>
      </c>
      <c r="B50" s="339" t="s">
        <v>27</v>
      </c>
      <c r="C50" s="340" t="s">
        <v>28</v>
      </c>
      <c r="D50" s="259">
        <f>ЦСР!E25</f>
        <v>101.69999999999999</v>
      </c>
      <c r="E50" s="259">
        <f>ЦСР!F25</f>
        <v>0</v>
      </c>
      <c r="F50" s="259">
        <f>ЦСР!G25</f>
        <v>0</v>
      </c>
    </row>
    <row r="51" spans="1:6" ht="38.25">
      <c r="A51" s="246" t="s">
        <v>119</v>
      </c>
      <c r="B51" s="247"/>
      <c r="C51" s="248" t="s">
        <v>336</v>
      </c>
      <c r="D51" s="249">
        <f>D52+D70</f>
        <v>1083</v>
      </c>
      <c r="E51" s="249">
        <f>E52+E70</f>
        <v>170.5</v>
      </c>
      <c r="F51" s="250">
        <f>F52+F70</f>
        <v>150.5</v>
      </c>
    </row>
    <row r="52" spans="1:6" ht="12.75">
      <c r="A52" s="251" t="s">
        <v>120</v>
      </c>
      <c r="B52" s="252"/>
      <c r="C52" s="263" t="s">
        <v>0</v>
      </c>
      <c r="D52" s="254">
        <f>D53+D66</f>
        <v>620</v>
      </c>
      <c r="E52" s="254">
        <f>E53+E66</f>
        <v>120.5</v>
      </c>
      <c r="F52" s="255">
        <f>F53+F66</f>
        <v>120.5</v>
      </c>
    </row>
    <row r="53" spans="1:6" ht="12.75">
      <c r="A53" s="256" t="s">
        <v>121</v>
      </c>
      <c r="B53" s="257"/>
      <c r="C53" s="261" t="s">
        <v>263</v>
      </c>
      <c r="D53" s="259">
        <f>D54</f>
        <v>120.5</v>
      </c>
      <c r="E53" s="259">
        <f>E54</f>
        <v>120.5</v>
      </c>
      <c r="F53" s="260">
        <f>F54</f>
        <v>120.5</v>
      </c>
    </row>
    <row r="54" spans="1:6" ht="12.75">
      <c r="A54" s="256" t="s">
        <v>122</v>
      </c>
      <c r="B54" s="257"/>
      <c r="C54" s="261" t="s">
        <v>59</v>
      </c>
      <c r="D54" s="259">
        <f>D55+D57+D59+D61+D64</f>
        <v>120.5</v>
      </c>
      <c r="E54" s="259">
        <f>E55+E57+E59+E61+E64</f>
        <v>120.5</v>
      </c>
      <c r="F54" s="260">
        <f>F55+F57+F59+F61+F64</f>
        <v>120.5</v>
      </c>
    </row>
    <row r="55" spans="1:6" ht="29.25" customHeight="1" hidden="1">
      <c r="A55" s="256" t="s">
        <v>123</v>
      </c>
      <c r="B55" s="257"/>
      <c r="C55" s="262" t="s">
        <v>67</v>
      </c>
      <c r="D55" s="259">
        <f>D56</f>
        <v>0</v>
      </c>
      <c r="E55" s="259">
        <f>E56</f>
        <v>0</v>
      </c>
      <c r="F55" s="260">
        <f>F56</f>
        <v>0</v>
      </c>
    </row>
    <row r="56" spans="1:6" ht="24.75" customHeight="1" hidden="1">
      <c r="A56" s="256" t="s">
        <v>123</v>
      </c>
      <c r="B56" s="98" t="s">
        <v>29</v>
      </c>
      <c r="C56" s="120" t="s">
        <v>30</v>
      </c>
      <c r="D56" s="259"/>
      <c r="E56" s="259"/>
      <c r="F56" s="260"/>
    </row>
    <row r="57" spans="1:6" ht="25.5">
      <c r="A57" s="265" t="s">
        <v>125</v>
      </c>
      <c r="B57" s="118"/>
      <c r="C57" s="119" t="s">
        <v>101</v>
      </c>
      <c r="D57" s="259">
        <f>D58</f>
        <v>0</v>
      </c>
      <c r="E57" s="259">
        <f>E58</f>
        <v>0</v>
      </c>
      <c r="F57" s="260">
        <f>F58</f>
        <v>0</v>
      </c>
    </row>
    <row r="58" spans="1:6" ht="24" customHeight="1">
      <c r="A58" s="266">
        <v>3110140020</v>
      </c>
      <c r="B58" s="98" t="s">
        <v>29</v>
      </c>
      <c r="C58" s="120" t="s">
        <v>30</v>
      </c>
      <c r="D58" s="259">
        <f>ЦСР!E71</f>
        <v>0</v>
      </c>
      <c r="E58" s="259">
        <f>ЦСР!H71</f>
        <v>0</v>
      </c>
      <c r="F58" s="260">
        <f>ЦСР!I71</f>
        <v>0</v>
      </c>
    </row>
    <row r="59" spans="1:6" ht="25.5">
      <c r="A59" s="256" t="s">
        <v>128</v>
      </c>
      <c r="B59" s="257"/>
      <c r="C59" s="262" t="s">
        <v>264</v>
      </c>
      <c r="D59" s="259">
        <f>D60</f>
        <v>120</v>
      </c>
      <c r="E59" s="259">
        <f>E60</f>
        <v>120</v>
      </c>
      <c r="F59" s="260">
        <f>F60</f>
        <v>120</v>
      </c>
    </row>
    <row r="60" spans="1:6" ht="25.5">
      <c r="A60" s="256" t="str">
        <f>A59</f>
        <v>3110140040</v>
      </c>
      <c r="B60" s="257" t="s">
        <v>29</v>
      </c>
      <c r="C60" s="261" t="s">
        <v>260</v>
      </c>
      <c r="D60" s="259">
        <f>ВЕД!F78</f>
        <v>120</v>
      </c>
      <c r="E60" s="259">
        <f>ВЕД!G78</f>
        <v>120</v>
      </c>
      <c r="F60" s="260">
        <f>ВЕД!H78</f>
        <v>120</v>
      </c>
    </row>
    <row r="61" spans="1:8" ht="12.75">
      <c r="A61" s="256" t="s">
        <v>227</v>
      </c>
      <c r="B61" s="257"/>
      <c r="C61" s="262" t="s">
        <v>228</v>
      </c>
      <c r="D61" s="259">
        <f>D63+D62</f>
        <v>0.5</v>
      </c>
      <c r="E61" s="259">
        <f>E63+E62</f>
        <v>0.5</v>
      </c>
      <c r="F61" s="260">
        <f>F63+F62</f>
        <v>0.5</v>
      </c>
      <c r="G61" s="188">
        <f>G63+G62</f>
        <v>0</v>
      </c>
      <c r="H61" s="89">
        <f>H63+H62</f>
        <v>0</v>
      </c>
    </row>
    <row r="62" spans="1:6" ht="25.5">
      <c r="A62" s="256" t="s">
        <v>227</v>
      </c>
      <c r="B62" s="257" t="s">
        <v>29</v>
      </c>
      <c r="C62" s="261" t="s">
        <v>260</v>
      </c>
      <c r="D62" s="259">
        <f>ЦСР!E77</f>
        <v>0.5</v>
      </c>
      <c r="E62" s="259">
        <f>ЦСР!H77</f>
        <v>0.5</v>
      </c>
      <c r="F62" s="260">
        <f>ЦСР!I77</f>
        <v>0.5</v>
      </c>
    </row>
    <row r="63" spans="1:6" ht="12.75">
      <c r="A63" s="256" t="str">
        <f>A61</f>
        <v>3110140060</v>
      </c>
      <c r="B63" s="257" t="s">
        <v>31</v>
      </c>
      <c r="C63" s="261" t="s">
        <v>32</v>
      </c>
      <c r="D63" s="259">
        <f>ВЕД!F81</f>
        <v>0</v>
      </c>
      <c r="E63" s="259">
        <f>ВЕД!G81</f>
        <v>0</v>
      </c>
      <c r="F63" s="260">
        <f>ВЕД!H81</f>
        <v>0</v>
      </c>
    </row>
    <row r="64" spans="1:6" ht="12.75" hidden="1">
      <c r="A64" s="256" t="s">
        <v>229</v>
      </c>
      <c r="B64" s="257"/>
      <c r="C64" s="262" t="s">
        <v>230</v>
      </c>
      <c r="D64" s="259">
        <f>D65</f>
        <v>0</v>
      </c>
      <c r="E64" s="259">
        <f>E65</f>
        <v>0</v>
      </c>
      <c r="F64" s="260">
        <f>F65</f>
        <v>0</v>
      </c>
    </row>
    <row r="65" spans="1:6" ht="25.5" hidden="1">
      <c r="A65" s="256" t="str">
        <f>A64</f>
        <v>3110140070</v>
      </c>
      <c r="B65" s="257" t="s">
        <v>29</v>
      </c>
      <c r="C65" s="261" t="s">
        <v>260</v>
      </c>
      <c r="D65" s="259">
        <f>ВЕД!F83</f>
        <v>0</v>
      </c>
      <c r="E65" s="259">
        <f>ВЕД!G83</f>
        <v>0</v>
      </c>
      <c r="F65" s="260">
        <f>ВЕД!H83</f>
        <v>0</v>
      </c>
    </row>
    <row r="66" spans="1:6" ht="12.75">
      <c r="A66" s="329" t="s">
        <v>129</v>
      </c>
      <c r="B66" s="327"/>
      <c r="C66" s="96" t="s">
        <v>48</v>
      </c>
      <c r="D66" s="259">
        <f aca="true" t="shared" si="5" ref="D66:F68">D67</f>
        <v>499.49999999999994</v>
      </c>
      <c r="E66" s="259">
        <f t="shared" si="5"/>
        <v>0</v>
      </c>
      <c r="F66" s="260">
        <f t="shared" si="5"/>
        <v>0</v>
      </c>
    </row>
    <row r="67" spans="1:6" ht="12.75">
      <c r="A67" s="329" t="s">
        <v>130</v>
      </c>
      <c r="B67" s="327"/>
      <c r="C67" s="328" t="s">
        <v>59</v>
      </c>
      <c r="D67" s="259">
        <f t="shared" si="5"/>
        <v>499.49999999999994</v>
      </c>
      <c r="E67" s="259">
        <f t="shared" si="5"/>
        <v>0</v>
      </c>
      <c r="F67" s="260">
        <f t="shared" si="5"/>
        <v>0</v>
      </c>
    </row>
    <row r="68" spans="1:8" ht="12.75">
      <c r="A68" s="330" t="s">
        <v>355</v>
      </c>
      <c r="B68" s="327"/>
      <c r="C68" s="119" t="s">
        <v>356</v>
      </c>
      <c r="D68" s="259">
        <f t="shared" si="5"/>
        <v>499.49999999999994</v>
      </c>
      <c r="E68" s="259">
        <f t="shared" si="5"/>
        <v>0</v>
      </c>
      <c r="F68" s="260">
        <f t="shared" si="5"/>
        <v>0</v>
      </c>
      <c r="G68" s="188">
        <f>G69</f>
        <v>0</v>
      </c>
      <c r="H68" s="259">
        <f>H69</f>
        <v>0</v>
      </c>
    </row>
    <row r="69" spans="1:6" ht="25.5">
      <c r="A69" s="330" t="s">
        <v>355</v>
      </c>
      <c r="B69" s="327" t="s">
        <v>29</v>
      </c>
      <c r="C69" s="328" t="s">
        <v>246</v>
      </c>
      <c r="D69" s="259">
        <f>ЦСР!E87</f>
        <v>499.49999999999994</v>
      </c>
      <c r="E69" s="259">
        <f>ЦСР!F87</f>
        <v>0</v>
      </c>
      <c r="F69" s="260">
        <f>ЦСР!G87</f>
        <v>0</v>
      </c>
    </row>
    <row r="70" spans="1:6" ht="12.75">
      <c r="A70" s="251" t="s">
        <v>132</v>
      </c>
      <c r="B70" s="252"/>
      <c r="C70" s="263" t="s">
        <v>1</v>
      </c>
      <c r="D70" s="254">
        <f>D71+D77</f>
        <v>463</v>
      </c>
      <c r="E70" s="254">
        <f>E71+E77</f>
        <v>50</v>
      </c>
      <c r="F70" s="255">
        <f>F71+F77</f>
        <v>30</v>
      </c>
    </row>
    <row r="71" spans="1:6" ht="25.5">
      <c r="A71" s="256" t="s">
        <v>133</v>
      </c>
      <c r="B71" s="257"/>
      <c r="C71" s="261" t="s">
        <v>278</v>
      </c>
      <c r="D71" s="259">
        <f>D72</f>
        <v>358</v>
      </c>
      <c r="E71" s="259">
        <f>E72</f>
        <v>0</v>
      </c>
      <c r="F71" s="260">
        <f>F72</f>
        <v>0</v>
      </c>
    </row>
    <row r="72" spans="1:6" ht="12.75">
      <c r="A72" s="256" t="s">
        <v>134</v>
      </c>
      <c r="B72" s="257"/>
      <c r="C72" s="261" t="s">
        <v>59</v>
      </c>
      <c r="D72" s="259">
        <f>D73+D75</f>
        <v>358</v>
      </c>
      <c r="E72" s="259">
        <f>E73+E75</f>
        <v>0</v>
      </c>
      <c r="F72" s="260">
        <f>F73+F75</f>
        <v>0</v>
      </c>
    </row>
    <row r="73" spans="1:6" ht="12.75">
      <c r="A73" s="256" t="s">
        <v>135</v>
      </c>
      <c r="B73" s="257"/>
      <c r="C73" s="262" t="s">
        <v>265</v>
      </c>
      <c r="D73" s="259">
        <f>D74</f>
        <v>358</v>
      </c>
      <c r="E73" s="259">
        <f>E74</f>
        <v>0</v>
      </c>
      <c r="F73" s="260">
        <f>F74</f>
        <v>0</v>
      </c>
    </row>
    <row r="74" spans="1:6" ht="25.5">
      <c r="A74" s="256" t="str">
        <f>A73</f>
        <v>3120140010</v>
      </c>
      <c r="B74" s="257" t="s">
        <v>29</v>
      </c>
      <c r="C74" s="261" t="s">
        <v>260</v>
      </c>
      <c r="D74" s="259">
        <f>ВЕД!F94</f>
        <v>358</v>
      </c>
      <c r="E74" s="259">
        <f>ВЕД!G94</f>
        <v>0</v>
      </c>
      <c r="F74" s="260">
        <f>ВЕД!H94</f>
        <v>0</v>
      </c>
    </row>
    <row r="75" spans="1:6" ht="25.5" hidden="1">
      <c r="A75" s="267" t="s">
        <v>136</v>
      </c>
      <c r="B75" s="94"/>
      <c r="C75" s="96" t="s">
        <v>71</v>
      </c>
      <c r="D75" s="259">
        <f>D76</f>
        <v>0</v>
      </c>
      <c r="E75" s="259">
        <f>E76</f>
        <v>0</v>
      </c>
      <c r="F75" s="260">
        <f>F76</f>
        <v>0</v>
      </c>
    </row>
    <row r="76" spans="1:6" ht="25.5" hidden="1">
      <c r="A76" s="268" t="s">
        <v>136</v>
      </c>
      <c r="B76" s="98" t="s">
        <v>29</v>
      </c>
      <c r="C76" s="95" t="s">
        <v>246</v>
      </c>
      <c r="D76" s="259">
        <f>ЦСР!E94</f>
        <v>0</v>
      </c>
      <c r="E76" s="259">
        <f>ЦСР!H94</f>
        <v>0</v>
      </c>
      <c r="F76" s="260">
        <f>ЦСР!I94</f>
        <v>0</v>
      </c>
    </row>
    <row r="77" spans="1:6" ht="12.75">
      <c r="A77" s="256" t="s">
        <v>137</v>
      </c>
      <c r="B77" s="257"/>
      <c r="C77" s="261" t="s">
        <v>201</v>
      </c>
      <c r="D77" s="259">
        <f>D78</f>
        <v>105</v>
      </c>
      <c r="E77" s="259">
        <f aca="true" t="shared" si="6" ref="E77:F79">E78</f>
        <v>50</v>
      </c>
      <c r="F77" s="260">
        <f t="shared" si="6"/>
        <v>30</v>
      </c>
    </row>
    <row r="78" spans="1:6" ht="12.75">
      <c r="A78" s="256" t="s">
        <v>138</v>
      </c>
      <c r="B78" s="257"/>
      <c r="C78" s="261" t="s">
        <v>59</v>
      </c>
      <c r="D78" s="259">
        <f>D79</f>
        <v>105</v>
      </c>
      <c r="E78" s="259">
        <f t="shared" si="6"/>
        <v>50</v>
      </c>
      <c r="F78" s="260">
        <f t="shared" si="6"/>
        <v>30</v>
      </c>
    </row>
    <row r="79" spans="1:6" ht="38.25">
      <c r="A79" s="256" t="s">
        <v>231</v>
      </c>
      <c r="B79" s="257"/>
      <c r="C79" s="262" t="s">
        <v>266</v>
      </c>
      <c r="D79" s="259">
        <f>D80</f>
        <v>105</v>
      </c>
      <c r="E79" s="259">
        <f t="shared" si="6"/>
        <v>50</v>
      </c>
      <c r="F79" s="260">
        <f t="shared" si="6"/>
        <v>30</v>
      </c>
    </row>
    <row r="80" spans="1:6" ht="25.5">
      <c r="A80" s="256">
        <v>3120240020</v>
      </c>
      <c r="B80" s="257" t="s">
        <v>29</v>
      </c>
      <c r="C80" s="261" t="s">
        <v>260</v>
      </c>
      <c r="D80" s="259">
        <f>ВЕД!F102</f>
        <v>105</v>
      </c>
      <c r="E80" s="259">
        <f>ВЕД!G102</f>
        <v>50</v>
      </c>
      <c r="F80" s="260">
        <f>ВЕД!H102</f>
        <v>30</v>
      </c>
    </row>
    <row r="81" spans="1:6" ht="38.25">
      <c r="A81" s="246" t="s">
        <v>141</v>
      </c>
      <c r="B81" s="247"/>
      <c r="C81" s="248" t="s">
        <v>343</v>
      </c>
      <c r="D81" s="249">
        <f>D87+D82</f>
        <v>397.5</v>
      </c>
      <c r="E81" s="249">
        <f>E87+E82</f>
        <v>280</v>
      </c>
      <c r="F81" s="250">
        <f>F87+F82</f>
        <v>280</v>
      </c>
    </row>
    <row r="82" spans="1:6" ht="25.5" hidden="1">
      <c r="A82" s="269" t="s">
        <v>142</v>
      </c>
      <c r="B82" s="128"/>
      <c r="C82" s="129" t="s">
        <v>73</v>
      </c>
      <c r="D82" s="254">
        <f aca="true" t="shared" si="7" ref="D82:F85">D83</f>
        <v>0</v>
      </c>
      <c r="E82" s="254">
        <f t="shared" si="7"/>
        <v>0</v>
      </c>
      <c r="F82" s="255">
        <f t="shared" si="7"/>
        <v>0</v>
      </c>
    </row>
    <row r="83" spans="1:6" ht="51" hidden="1">
      <c r="A83" s="270" t="s">
        <v>143</v>
      </c>
      <c r="B83" s="124"/>
      <c r="C83" s="119" t="s">
        <v>49</v>
      </c>
      <c r="D83" s="271">
        <f t="shared" si="7"/>
        <v>0</v>
      </c>
      <c r="E83" s="271">
        <f t="shared" si="7"/>
        <v>0</v>
      </c>
      <c r="F83" s="272">
        <f t="shared" si="7"/>
        <v>0</v>
      </c>
    </row>
    <row r="84" spans="1:6" ht="12.75" hidden="1">
      <c r="A84" s="270" t="s">
        <v>144</v>
      </c>
      <c r="B84" s="124"/>
      <c r="C84" s="125" t="s">
        <v>59</v>
      </c>
      <c r="D84" s="271">
        <f t="shared" si="7"/>
        <v>0</v>
      </c>
      <c r="E84" s="271">
        <f t="shared" si="7"/>
        <v>0</v>
      </c>
      <c r="F84" s="272">
        <f t="shared" si="7"/>
        <v>0</v>
      </c>
    </row>
    <row r="85" spans="1:6" ht="38.25" hidden="1">
      <c r="A85" s="270" t="s">
        <v>145</v>
      </c>
      <c r="B85" s="124"/>
      <c r="C85" s="119" t="s">
        <v>50</v>
      </c>
      <c r="D85" s="271">
        <f t="shared" si="7"/>
        <v>0</v>
      </c>
      <c r="E85" s="271">
        <f t="shared" si="7"/>
        <v>0</v>
      </c>
      <c r="F85" s="272">
        <f t="shared" si="7"/>
        <v>0</v>
      </c>
    </row>
    <row r="86" spans="1:6" ht="16.5" customHeight="1" hidden="1">
      <c r="A86" s="267">
        <v>3210140010</v>
      </c>
      <c r="B86" s="123" t="s">
        <v>29</v>
      </c>
      <c r="C86" s="126" t="s">
        <v>30</v>
      </c>
      <c r="D86" s="271">
        <f>ЦСР!E122</f>
        <v>0</v>
      </c>
      <c r="E86" s="271">
        <f>ЦСР!H122</f>
        <v>0</v>
      </c>
      <c r="F86" s="272">
        <f>ЦСР!I122</f>
        <v>0</v>
      </c>
    </row>
    <row r="87" spans="1:6" ht="12.75">
      <c r="A87" s="251" t="s">
        <v>150</v>
      </c>
      <c r="B87" s="252"/>
      <c r="C87" s="263" t="s">
        <v>74</v>
      </c>
      <c r="D87" s="254">
        <f aca="true" t="shared" si="8" ref="D87:F88">D88</f>
        <v>397.5</v>
      </c>
      <c r="E87" s="254">
        <f t="shared" si="8"/>
        <v>280</v>
      </c>
      <c r="F87" s="255">
        <f t="shared" si="8"/>
        <v>280</v>
      </c>
    </row>
    <row r="88" spans="1:6" ht="12.75">
      <c r="A88" s="256" t="s">
        <v>151</v>
      </c>
      <c r="B88" s="257"/>
      <c r="C88" s="261" t="s">
        <v>200</v>
      </c>
      <c r="D88" s="259">
        <f t="shared" si="8"/>
        <v>397.5</v>
      </c>
      <c r="E88" s="259">
        <f t="shared" si="8"/>
        <v>280</v>
      </c>
      <c r="F88" s="260">
        <f t="shared" si="8"/>
        <v>280</v>
      </c>
    </row>
    <row r="89" spans="1:6" ht="12.75">
      <c r="A89" s="256" t="s">
        <v>152</v>
      </c>
      <c r="B89" s="257"/>
      <c r="C89" s="261" t="s">
        <v>252</v>
      </c>
      <c r="D89" s="259">
        <f>D90+D92</f>
        <v>397.5</v>
      </c>
      <c r="E89" s="259">
        <f>E90+E92</f>
        <v>280</v>
      </c>
      <c r="F89" s="260">
        <f>F90+F92</f>
        <v>280</v>
      </c>
    </row>
    <row r="90" spans="1:6" ht="12.75">
      <c r="A90" s="256" t="s">
        <v>153</v>
      </c>
      <c r="B90" s="257"/>
      <c r="C90" s="262" t="s">
        <v>267</v>
      </c>
      <c r="D90" s="259">
        <f>D91</f>
        <v>52.5</v>
      </c>
      <c r="E90" s="259">
        <f>E91</f>
        <v>50</v>
      </c>
      <c r="F90" s="260">
        <f>F91</f>
        <v>50</v>
      </c>
    </row>
    <row r="91" spans="1:6" ht="25.5">
      <c r="A91" s="256" t="str">
        <f>A90</f>
        <v>3220140010</v>
      </c>
      <c r="B91" s="257" t="s">
        <v>29</v>
      </c>
      <c r="C91" s="261" t="s">
        <v>260</v>
      </c>
      <c r="D91" s="259">
        <f>ВЕД!F136</f>
        <v>52.5</v>
      </c>
      <c r="E91" s="259">
        <f>ВЕД!G136</f>
        <v>50</v>
      </c>
      <c r="F91" s="260">
        <f>ВЕД!H136</f>
        <v>50</v>
      </c>
    </row>
    <row r="92" spans="1:6" ht="25.5">
      <c r="A92" s="256" t="s">
        <v>154</v>
      </c>
      <c r="B92" s="257"/>
      <c r="C92" s="262" t="s">
        <v>190</v>
      </c>
      <c r="D92" s="259">
        <f>D93</f>
        <v>345</v>
      </c>
      <c r="E92" s="259">
        <f>E93</f>
        <v>230</v>
      </c>
      <c r="F92" s="260">
        <f>F93</f>
        <v>230</v>
      </c>
    </row>
    <row r="93" spans="1:6" ht="25.5">
      <c r="A93" s="256" t="str">
        <f>A92</f>
        <v>3220140020</v>
      </c>
      <c r="B93" s="257" t="s">
        <v>29</v>
      </c>
      <c r="C93" s="261" t="s">
        <v>260</v>
      </c>
      <c r="D93" s="259">
        <f>ВЕД!F138</f>
        <v>345</v>
      </c>
      <c r="E93" s="259">
        <f>ВЕД!G138</f>
        <v>230</v>
      </c>
      <c r="F93" s="260">
        <f>ВЕД!H138</f>
        <v>230</v>
      </c>
    </row>
    <row r="94" spans="1:6" ht="38.25">
      <c r="A94" s="246" t="s">
        <v>155</v>
      </c>
      <c r="B94" s="247"/>
      <c r="C94" s="248" t="s">
        <v>337</v>
      </c>
      <c r="D94" s="249">
        <f>D95+D123</f>
        <v>3613.0439899999997</v>
      </c>
      <c r="E94" s="249">
        <f>E95+E123</f>
        <v>1498.67</v>
      </c>
      <c r="F94" s="250">
        <f>F95+F123</f>
        <v>608.8299999999999</v>
      </c>
    </row>
    <row r="95" spans="1:6" ht="25.5">
      <c r="A95" s="251" t="s">
        <v>163</v>
      </c>
      <c r="B95" s="252"/>
      <c r="C95" s="263" t="s">
        <v>268</v>
      </c>
      <c r="D95" s="254">
        <f>D96+D104+D111</f>
        <v>2709.57399</v>
      </c>
      <c r="E95" s="254">
        <f>E96+E104+E111</f>
        <v>344.27</v>
      </c>
      <c r="F95" s="255">
        <f>F96+F104+F111</f>
        <v>348.9</v>
      </c>
    </row>
    <row r="96" spans="1:6" ht="25.5" hidden="1">
      <c r="A96" s="256" t="s">
        <v>164</v>
      </c>
      <c r="B96" s="257"/>
      <c r="C96" s="261" t="s">
        <v>47</v>
      </c>
      <c r="D96" s="259">
        <f>D97+D98</f>
        <v>0</v>
      </c>
      <c r="E96" s="259">
        <f>E97+E98</f>
        <v>0</v>
      </c>
      <c r="F96" s="260">
        <f>F97+F98</f>
        <v>0</v>
      </c>
    </row>
    <row r="97" spans="1:6" ht="12.75" hidden="1">
      <c r="A97" s="256" t="s">
        <v>165</v>
      </c>
      <c r="B97" s="257"/>
      <c r="C97" s="261" t="s">
        <v>252</v>
      </c>
      <c r="D97" s="259">
        <f>D100+D98+D102</f>
        <v>0</v>
      </c>
      <c r="E97" s="259">
        <f>E100+E98+E102</f>
        <v>0</v>
      </c>
      <c r="F97" s="260">
        <f>F100+F98+F102</f>
        <v>0</v>
      </c>
    </row>
    <row r="98" spans="1:6" ht="12.75" hidden="1">
      <c r="A98" s="273" t="s">
        <v>166</v>
      </c>
      <c r="B98" s="123"/>
      <c r="C98" s="97" t="s">
        <v>82</v>
      </c>
      <c r="D98" s="259">
        <f>D99</f>
        <v>0</v>
      </c>
      <c r="E98" s="259">
        <f>E99</f>
        <v>0</v>
      </c>
      <c r="F98" s="260">
        <f>F99</f>
        <v>0</v>
      </c>
    </row>
    <row r="99" spans="1:6" ht="25.5" hidden="1">
      <c r="A99" s="274" t="s">
        <v>166</v>
      </c>
      <c r="B99" s="99" t="s">
        <v>29</v>
      </c>
      <c r="C99" s="95" t="s">
        <v>246</v>
      </c>
      <c r="D99" s="259">
        <f>ЦСР!E182</f>
        <v>0</v>
      </c>
      <c r="E99" s="259">
        <f>ЦСР!H182</f>
        <v>0</v>
      </c>
      <c r="F99" s="260">
        <f>ЦСР!I182</f>
        <v>0</v>
      </c>
    </row>
    <row r="100" spans="1:6" ht="12.75" hidden="1">
      <c r="A100" s="275" t="s">
        <v>234</v>
      </c>
      <c r="B100" s="276"/>
      <c r="C100" s="262" t="s">
        <v>235</v>
      </c>
      <c r="D100" s="259">
        <f>D101</f>
        <v>0</v>
      </c>
      <c r="E100" s="259">
        <f>E101</f>
        <v>0</v>
      </c>
      <c r="F100" s="260">
        <f>F101</f>
        <v>0</v>
      </c>
    </row>
    <row r="101" spans="1:6" ht="25.5" hidden="1">
      <c r="A101" s="275" t="str">
        <f>A100</f>
        <v>3320140020</v>
      </c>
      <c r="B101" s="276" t="s">
        <v>29</v>
      </c>
      <c r="C101" s="261" t="s">
        <v>260</v>
      </c>
      <c r="D101" s="259">
        <f>ВЕД!F187</f>
        <v>0</v>
      </c>
      <c r="E101" s="259">
        <f>ВЕД!G187</f>
        <v>0</v>
      </c>
      <c r="F101" s="260">
        <f>ВЕД!H187</f>
        <v>0</v>
      </c>
    </row>
    <row r="102" spans="1:6" ht="12.75" hidden="1">
      <c r="A102" s="277">
        <v>3320140030</v>
      </c>
      <c r="B102" s="123"/>
      <c r="C102" s="96" t="s">
        <v>286</v>
      </c>
      <c r="D102" s="259">
        <f>D103</f>
        <v>0</v>
      </c>
      <c r="E102" s="259">
        <f>E103</f>
        <v>0</v>
      </c>
      <c r="F102" s="260">
        <f>F103</f>
        <v>0</v>
      </c>
    </row>
    <row r="103" spans="1:6" ht="25.5" hidden="1">
      <c r="A103" s="277">
        <v>3320140030</v>
      </c>
      <c r="B103" s="123" t="s">
        <v>29</v>
      </c>
      <c r="C103" s="122" t="s">
        <v>246</v>
      </c>
      <c r="D103" s="259">
        <f>ЦСР!E186</f>
        <v>0</v>
      </c>
      <c r="E103" s="259">
        <f>ЦСР!F186</f>
        <v>0</v>
      </c>
      <c r="F103" s="260">
        <f>ЦСР!G186</f>
        <v>0</v>
      </c>
    </row>
    <row r="104" spans="1:6" ht="12.75">
      <c r="A104" s="256" t="s">
        <v>167</v>
      </c>
      <c r="B104" s="257"/>
      <c r="C104" s="261" t="s">
        <v>206</v>
      </c>
      <c r="D104" s="259">
        <f>D105</f>
        <v>1125.7039999999997</v>
      </c>
      <c r="E104" s="259">
        <f>E105</f>
        <v>344.27</v>
      </c>
      <c r="F104" s="260">
        <f>F105</f>
        <v>50</v>
      </c>
    </row>
    <row r="105" spans="1:6" ht="12.75">
      <c r="A105" s="256" t="s">
        <v>168</v>
      </c>
      <c r="B105" s="257"/>
      <c r="C105" s="261" t="s">
        <v>59</v>
      </c>
      <c r="D105" s="259">
        <f>D106+D109</f>
        <v>1125.7039999999997</v>
      </c>
      <c r="E105" s="259">
        <f>E106+E109</f>
        <v>344.27</v>
      </c>
      <c r="F105" s="260">
        <f>F106+F109</f>
        <v>50</v>
      </c>
    </row>
    <row r="106" spans="1:6" ht="12.75">
      <c r="A106" s="256" t="s">
        <v>169</v>
      </c>
      <c r="B106" s="257"/>
      <c r="C106" s="262" t="s">
        <v>269</v>
      </c>
      <c r="D106" s="259">
        <f>D107+D108</f>
        <v>1096.8049999999998</v>
      </c>
      <c r="E106" s="259">
        <f>E107+E108</f>
        <v>170</v>
      </c>
      <c r="F106" s="260">
        <f>F107+F108</f>
        <v>50</v>
      </c>
    </row>
    <row r="107" spans="1:6" ht="25.5">
      <c r="A107" s="256" t="str">
        <f>A106</f>
        <v>3320240010</v>
      </c>
      <c r="B107" s="257" t="s">
        <v>29</v>
      </c>
      <c r="C107" s="261" t="s">
        <v>260</v>
      </c>
      <c r="D107" s="259">
        <f>ВЕД!F193</f>
        <v>1096.8049999999998</v>
      </c>
      <c r="E107" s="259">
        <f>ВЕД!G193</f>
        <v>170</v>
      </c>
      <c r="F107" s="260">
        <f>ВЕД!H193</f>
        <v>50</v>
      </c>
    </row>
    <row r="108" spans="1:6" ht="12.75">
      <c r="A108" s="256" t="str">
        <f>A107</f>
        <v>3320240010</v>
      </c>
      <c r="B108" s="257">
        <v>800</v>
      </c>
      <c r="C108" s="223" t="s">
        <v>55</v>
      </c>
      <c r="D108" s="259">
        <f>ЦСР!E191</f>
        <v>0</v>
      </c>
      <c r="E108" s="259">
        <f>ЦСР!H191</f>
        <v>0</v>
      </c>
      <c r="F108" s="260">
        <f>ЦСР!I191</f>
        <v>0</v>
      </c>
    </row>
    <row r="109" spans="1:6" ht="12.75">
      <c r="A109" s="256" t="s">
        <v>189</v>
      </c>
      <c r="B109" s="257"/>
      <c r="C109" s="262" t="s">
        <v>85</v>
      </c>
      <c r="D109" s="259">
        <f>D110</f>
        <v>28.899</v>
      </c>
      <c r="E109" s="259">
        <f>E110</f>
        <v>174.27</v>
      </c>
      <c r="F109" s="260">
        <f>F110</f>
        <v>0</v>
      </c>
    </row>
    <row r="110" spans="1:6" ht="25.5">
      <c r="A110" s="256" t="str">
        <f>A109</f>
        <v>3320240020</v>
      </c>
      <c r="B110" s="257" t="s">
        <v>29</v>
      </c>
      <c r="C110" s="261" t="s">
        <v>260</v>
      </c>
      <c r="D110" s="259">
        <f>ВЕД!F196</f>
        <v>28.899</v>
      </c>
      <c r="E110" s="259">
        <f>ВЕД!G196</f>
        <v>174.27</v>
      </c>
      <c r="F110" s="260">
        <f>ВЕД!H196</f>
        <v>0</v>
      </c>
    </row>
    <row r="111" spans="1:6" ht="12.75">
      <c r="A111" s="256" t="s">
        <v>249</v>
      </c>
      <c r="B111" s="257" t="s">
        <v>248</v>
      </c>
      <c r="C111" s="261" t="s">
        <v>46</v>
      </c>
      <c r="D111" s="259">
        <f>D112+D120+D115</f>
        <v>1583.8699900000001</v>
      </c>
      <c r="E111" s="259">
        <f>E112+E120+E115</f>
        <v>0</v>
      </c>
      <c r="F111" s="260">
        <f>F112+F120+F115</f>
        <v>298.9</v>
      </c>
    </row>
    <row r="112" spans="1:6" ht="51">
      <c r="A112" s="256" t="s">
        <v>171</v>
      </c>
      <c r="B112" s="257" t="s">
        <v>248</v>
      </c>
      <c r="C112" s="261" t="s">
        <v>90</v>
      </c>
      <c r="D112" s="259">
        <f aca="true" t="shared" si="9" ref="D112:F113">D113</f>
        <v>556.216</v>
      </c>
      <c r="E112" s="259">
        <f t="shared" si="9"/>
        <v>0</v>
      </c>
      <c r="F112" s="260">
        <f t="shared" si="9"/>
        <v>298.9</v>
      </c>
    </row>
    <row r="113" spans="1:6" ht="25.5">
      <c r="A113" s="256" t="s">
        <v>233</v>
      </c>
      <c r="B113" s="257" t="s">
        <v>248</v>
      </c>
      <c r="C113" s="262" t="s">
        <v>62</v>
      </c>
      <c r="D113" s="259">
        <f t="shared" si="9"/>
        <v>556.216</v>
      </c>
      <c r="E113" s="259">
        <f t="shared" si="9"/>
        <v>0</v>
      </c>
      <c r="F113" s="260">
        <f t="shared" si="9"/>
        <v>298.9</v>
      </c>
    </row>
    <row r="114" spans="1:6" ht="25.5">
      <c r="A114" s="256" t="str">
        <f>A113</f>
        <v>33203S0330</v>
      </c>
      <c r="B114" s="257" t="s">
        <v>29</v>
      </c>
      <c r="C114" s="261" t="s">
        <v>260</v>
      </c>
      <c r="D114" s="259">
        <f>ВЕД!F200</f>
        <v>556.216</v>
      </c>
      <c r="E114" s="259">
        <f>ВЕД!G200</f>
        <v>0</v>
      </c>
      <c r="F114" s="260">
        <f>ВЕД!H200</f>
        <v>298.9</v>
      </c>
    </row>
    <row r="115" spans="1:6" ht="25.5">
      <c r="A115" s="267" t="s">
        <v>300</v>
      </c>
      <c r="B115" s="93"/>
      <c r="C115" s="122" t="s">
        <v>63</v>
      </c>
      <c r="D115" s="259">
        <f>D116+D118</f>
        <v>1027.65399</v>
      </c>
      <c r="E115" s="259">
        <f>E116+E118</f>
        <v>0</v>
      </c>
      <c r="F115" s="260">
        <f>F116+F118</f>
        <v>0</v>
      </c>
    </row>
    <row r="116" spans="1:6" ht="38.25">
      <c r="A116" s="267" t="s">
        <v>301</v>
      </c>
      <c r="B116" s="93"/>
      <c r="C116" s="96" t="s">
        <v>303</v>
      </c>
      <c r="D116" s="259">
        <f>D117</f>
        <v>1007.65399</v>
      </c>
      <c r="E116" s="259">
        <f>E117</f>
        <v>0</v>
      </c>
      <c r="F116" s="260">
        <f>F117</f>
        <v>0</v>
      </c>
    </row>
    <row r="117" spans="1:6" ht="25.5">
      <c r="A117" s="268" t="s">
        <v>301</v>
      </c>
      <c r="B117" s="99" t="s">
        <v>29</v>
      </c>
      <c r="C117" s="95" t="s">
        <v>246</v>
      </c>
      <c r="D117" s="259">
        <f>ЦСР!E200</f>
        <v>1007.65399</v>
      </c>
      <c r="E117" s="259">
        <f>ЦСР!F200</f>
        <v>0</v>
      </c>
      <c r="F117" s="260">
        <f>ЦСР!G200</f>
        <v>0</v>
      </c>
    </row>
    <row r="118" spans="1:6" ht="51">
      <c r="A118" s="268" t="s">
        <v>302</v>
      </c>
      <c r="B118" s="99"/>
      <c r="C118" s="96" t="s">
        <v>304</v>
      </c>
      <c r="D118" s="259">
        <f>D119</f>
        <v>20</v>
      </c>
      <c r="E118" s="259">
        <f>E119</f>
        <v>0</v>
      </c>
      <c r="F118" s="260">
        <f>F119</f>
        <v>0</v>
      </c>
    </row>
    <row r="119" spans="1:6" ht="25.5">
      <c r="A119" s="268" t="s">
        <v>302</v>
      </c>
      <c r="B119" s="99" t="s">
        <v>29</v>
      </c>
      <c r="C119" s="95" t="s">
        <v>246</v>
      </c>
      <c r="D119" s="259">
        <f>ЦСР!E202</f>
        <v>20</v>
      </c>
      <c r="E119" s="259">
        <f>ЦСР!F202</f>
        <v>0</v>
      </c>
      <c r="F119" s="260">
        <f>ЦСР!G202</f>
        <v>0</v>
      </c>
    </row>
    <row r="120" spans="1:6" ht="12.75" hidden="1">
      <c r="A120" s="267" t="s">
        <v>170</v>
      </c>
      <c r="B120" s="123"/>
      <c r="C120" s="126" t="s">
        <v>59</v>
      </c>
      <c r="D120" s="259">
        <f aca="true" t="shared" si="10" ref="D120:F121">D121</f>
        <v>0</v>
      </c>
      <c r="E120" s="259">
        <f t="shared" si="10"/>
        <v>0</v>
      </c>
      <c r="F120" s="260">
        <f t="shared" si="10"/>
        <v>0</v>
      </c>
    </row>
    <row r="121" spans="1:6" ht="12.75" hidden="1">
      <c r="A121" s="267" t="s">
        <v>298</v>
      </c>
      <c r="B121" s="123"/>
      <c r="C121" s="119" t="s">
        <v>299</v>
      </c>
      <c r="D121" s="259">
        <f t="shared" si="10"/>
        <v>0</v>
      </c>
      <c r="E121" s="259">
        <f t="shared" si="10"/>
        <v>0</v>
      </c>
      <c r="F121" s="260">
        <f t="shared" si="10"/>
        <v>0</v>
      </c>
    </row>
    <row r="122" spans="1:6" ht="25.5" hidden="1">
      <c r="A122" s="268" t="s">
        <v>298</v>
      </c>
      <c r="B122" s="99" t="s">
        <v>29</v>
      </c>
      <c r="C122" s="120" t="s">
        <v>246</v>
      </c>
      <c r="D122" s="259">
        <f>ЦСР!E205</f>
        <v>0</v>
      </c>
      <c r="E122" s="259">
        <f>ЦСР!F205</f>
        <v>0</v>
      </c>
      <c r="F122" s="260">
        <f>ЦСР!G205</f>
        <v>0</v>
      </c>
    </row>
    <row r="123" spans="1:6" ht="25.5">
      <c r="A123" s="251" t="s">
        <v>172</v>
      </c>
      <c r="B123" s="278"/>
      <c r="C123" s="263" t="s">
        <v>84</v>
      </c>
      <c r="D123" s="254">
        <f>D124+D136</f>
        <v>903.4699999999999</v>
      </c>
      <c r="E123" s="254">
        <f>E124+E136</f>
        <v>1154.4</v>
      </c>
      <c r="F123" s="255">
        <f>F124+F136</f>
        <v>259.93</v>
      </c>
    </row>
    <row r="124" spans="1:6" ht="12.75">
      <c r="A124" s="256" t="s">
        <v>173</v>
      </c>
      <c r="B124" s="276"/>
      <c r="C124" s="261" t="s">
        <v>86</v>
      </c>
      <c r="D124" s="259">
        <f>D125</f>
        <v>903.4699999999999</v>
      </c>
      <c r="E124" s="259">
        <f>E125</f>
        <v>454.4</v>
      </c>
      <c r="F124" s="260">
        <f>F125</f>
        <v>259.93</v>
      </c>
    </row>
    <row r="125" spans="1:6" ht="12.75">
      <c r="A125" s="256" t="s">
        <v>174</v>
      </c>
      <c r="B125" s="276"/>
      <c r="C125" s="261" t="s">
        <v>59</v>
      </c>
      <c r="D125" s="259">
        <f>D126+D128+D130+D132+D134</f>
        <v>903.4699999999999</v>
      </c>
      <c r="E125" s="259">
        <f>E126+E128+E130+E132+E134</f>
        <v>454.4</v>
      </c>
      <c r="F125" s="260">
        <f>F126+F128+F130+F132+F134</f>
        <v>259.93</v>
      </c>
    </row>
    <row r="126" spans="1:6" ht="13.5" customHeight="1">
      <c r="A126" s="256" t="s">
        <v>175</v>
      </c>
      <c r="B126" s="276"/>
      <c r="C126" s="262" t="s">
        <v>331</v>
      </c>
      <c r="D126" s="259">
        <f>D127</f>
        <v>65.12</v>
      </c>
      <c r="E126" s="259">
        <f>E127</f>
        <v>159</v>
      </c>
      <c r="F126" s="260">
        <f>F127</f>
        <v>59.93</v>
      </c>
    </row>
    <row r="127" spans="1:6" ht="25.5">
      <c r="A127" s="256" t="str">
        <f>A126</f>
        <v>3330140010</v>
      </c>
      <c r="B127" s="276" t="s">
        <v>29</v>
      </c>
      <c r="C127" s="261" t="s">
        <v>260</v>
      </c>
      <c r="D127" s="259">
        <f>ВЕД!F221+ВЕД!F146</f>
        <v>65.12</v>
      </c>
      <c r="E127" s="259">
        <f>ВЕД!G221+ВЕД!G146</f>
        <v>159</v>
      </c>
      <c r="F127" s="260">
        <f>ВЕД!H221+ВЕД!H146</f>
        <v>59.93</v>
      </c>
    </row>
    <row r="128" spans="1:6" ht="12.75">
      <c r="A128" s="256" t="s">
        <v>176</v>
      </c>
      <c r="B128" s="276"/>
      <c r="C128" s="262" t="s">
        <v>270</v>
      </c>
      <c r="D128" s="259">
        <f>D129</f>
        <v>318.45</v>
      </c>
      <c r="E128" s="259">
        <f>E129</f>
        <v>165.4</v>
      </c>
      <c r="F128" s="260">
        <f>F129</f>
        <v>170</v>
      </c>
    </row>
    <row r="129" spans="1:6" ht="25.5">
      <c r="A129" s="256" t="str">
        <f>A128</f>
        <v>3330140020</v>
      </c>
      <c r="B129" s="276" t="s">
        <v>29</v>
      </c>
      <c r="C129" s="261" t="s">
        <v>260</v>
      </c>
      <c r="D129" s="259">
        <f>ВЕД!F223</f>
        <v>318.45</v>
      </c>
      <c r="E129" s="259">
        <f>ВЕД!G223</f>
        <v>165.4</v>
      </c>
      <c r="F129" s="260">
        <f>ВЕД!H223</f>
        <v>170</v>
      </c>
    </row>
    <row r="130" spans="1:6" ht="12.75">
      <c r="A130" s="256" t="s">
        <v>177</v>
      </c>
      <c r="B130" s="276"/>
      <c r="C130" s="262" t="s">
        <v>271</v>
      </c>
      <c r="D130" s="259">
        <f>D131</f>
        <v>0</v>
      </c>
      <c r="E130" s="259">
        <f>E131</f>
        <v>30</v>
      </c>
      <c r="F130" s="260">
        <f>F131</f>
        <v>0</v>
      </c>
    </row>
    <row r="131" spans="1:6" ht="25.5">
      <c r="A131" s="256" t="str">
        <f>A130</f>
        <v>3330140030</v>
      </c>
      <c r="B131" s="276" t="s">
        <v>29</v>
      </c>
      <c r="C131" s="261" t="s">
        <v>260</v>
      </c>
      <c r="D131" s="259">
        <f>ВЕД!F225</f>
        <v>0</v>
      </c>
      <c r="E131" s="259">
        <f>ВЕД!G225</f>
        <v>30</v>
      </c>
      <c r="F131" s="260">
        <f>ВЕД!H225</f>
        <v>0</v>
      </c>
    </row>
    <row r="132" spans="1:6" ht="12.75">
      <c r="A132" s="256" t="s">
        <v>178</v>
      </c>
      <c r="B132" s="276"/>
      <c r="C132" s="262" t="s">
        <v>272</v>
      </c>
      <c r="D132" s="259">
        <f>D133</f>
        <v>344</v>
      </c>
      <c r="E132" s="259">
        <f>E133</f>
        <v>100</v>
      </c>
      <c r="F132" s="260">
        <f>F133</f>
        <v>30</v>
      </c>
    </row>
    <row r="133" spans="1:6" ht="25.5">
      <c r="A133" s="256" t="str">
        <f>A132</f>
        <v>3330140040</v>
      </c>
      <c r="B133" s="276" t="s">
        <v>29</v>
      </c>
      <c r="C133" s="261" t="s">
        <v>260</v>
      </c>
      <c r="D133" s="259">
        <f>ВЕД!F227</f>
        <v>344</v>
      </c>
      <c r="E133" s="259">
        <f>ВЕД!G227</f>
        <v>100</v>
      </c>
      <c r="F133" s="260">
        <f>ВЕД!H227</f>
        <v>30</v>
      </c>
    </row>
    <row r="134" spans="1:6" ht="25.5">
      <c r="A134" s="267">
        <v>3330140050</v>
      </c>
      <c r="B134" s="123"/>
      <c r="C134" s="119" t="s">
        <v>297</v>
      </c>
      <c r="D134" s="259">
        <f>D135</f>
        <v>175.9</v>
      </c>
      <c r="E134" s="259">
        <f>E135</f>
        <v>0</v>
      </c>
      <c r="F134" s="260">
        <f>F135</f>
        <v>0</v>
      </c>
    </row>
    <row r="135" spans="1:6" ht="25.5">
      <c r="A135" s="268">
        <v>3330140050</v>
      </c>
      <c r="B135" s="99" t="s">
        <v>29</v>
      </c>
      <c r="C135" s="120" t="s">
        <v>246</v>
      </c>
      <c r="D135" s="259">
        <f>ЦСР!E226</f>
        <v>175.9</v>
      </c>
      <c r="E135" s="259">
        <f>ЦСР!F226</f>
        <v>0</v>
      </c>
      <c r="F135" s="260">
        <f>ЦСР!G226</f>
        <v>0</v>
      </c>
    </row>
    <row r="136" spans="1:6" ht="12.75">
      <c r="A136" s="256" t="s">
        <v>179</v>
      </c>
      <c r="B136" s="276"/>
      <c r="C136" s="261" t="s">
        <v>46</v>
      </c>
      <c r="D136" s="259">
        <f>D137+D141</f>
        <v>0</v>
      </c>
      <c r="E136" s="259">
        <f>E137+E141</f>
        <v>700</v>
      </c>
      <c r="F136" s="260">
        <f>F137+F141</f>
        <v>0</v>
      </c>
    </row>
    <row r="137" spans="1:6" ht="51">
      <c r="A137" s="256" t="s">
        <v>180</v>
      </c>
      <c r="B137" s="276"/>
      <c r="C137" s="261" t="s">
        <v>273</v>
      </c>
      <c r="D137" s="259">
        <f>D138</f>
        <v>0</v>
      </c>
      <c r="E137" s="259">
        <f>E138</f>
        <v>700</v>
      </c>
      <c r="F137" s="260">
        <f>F138</f>
        <v>0</v>
      </c>
    </row>
    <row r="138" spans="1:6" ht="25.5">
      <c r="A138" s="256" t="s">
        <v>236</v>
      </c>
      <c r="B138" s="276"/>
      <c r="C138" s="262" t="s">
        <v>62</v>
      </c>
      <c r="D138" s="259">
        <f>D140+D139</f>
        <v>0</v>
      </c>
      <c r="E138" s="259">
        <f>E140+E139</f>
        <v>700</v>
      </c>
      <c r="F138" s="260">
        <f>F140+F139</f>
        <v>0</v>
      </c>
    </row>
    <row r="139" spans="1:6" ht="25.5">
      <c r="A139" s="256" t="s">
        <v>236</v>
      </c>
      <c r="B139" s="123" t="s">
        <v>29</v>
      </c>
      <c r="C139" s="122" t="s">
        <v>246</v>
      </c>
      <c r="D139" s="259">
        <f>ЦСР!E230</f>
        <v>0</v>
      </c>
      <c r="E139" s="259">
        <f>ЦСР!F230</f>
        <v>700</v>
      </c>
      <c r="F139" s="260">
        <f>ЦСР!G230</f>
        <v>0</v>
      </c>
    </row>
    <row r="140" spans="1:6" ht="25.5" hidden="1">
      <c r="A140" s="279" t="str">
        <f>A138</f>
        <v>33302S0330</v>
      </c>
      <c r="B140" s="123" t="s">
        <v>196</v>
      </c>
      <c r="C140" s="122" t="s">
        <v>281</v>
      </c>
      <c r="D140" s="259">
        <f>ЦСР!E231</f>
        <v>0</v>
      </c>
      <c r="E140" s="259">
        <f>ЦСР!H231</f>
        <v>0</v>
      </c>
      <c r="F140" s="260">
        <f>ЦСР!I231</f>
        <v>0</v>
      </c>
    </row>
    <row r="141" spans="1:6" ht="25.5" hidden="1">
      <c r="A141" s="267" t="s">
        <v>310</v>
      </c>
      <c r="B141" s="123"/>
      <c r="C141" s="122" t="s">
        <v>63</v>
      </c>
      <c r="D141" s="188">
        <f>D142+D144</f>
        <v>0</v>
      </c>
      <c r="E141" s="188">
        <f>E142+E144</f>
        <v>0</v>
      </c>
      <c r="F141" s="280">
        <f>F142+F144</f>
        <v>0</v>
      </c>
    </row>
    <row r="142" spans="1:6" ht="38.25" hidden="1">
      <c r="A142" s="267" t="s">
        <v>305</v>
      </c>
      <c r="B142" s="123"/>
      <c r="C142" s="96" t="s">
        <v>303</v>
      </c>
      <c r="D142" s="188">
        <f>D143</f>
        <v>0</v>
      </c>
      <c r="E142" s="188">
        <f>E143</f>
        <v>0</v>
      </c>
      <c r="F142" s="280">
        <f>F143</f>
        <v>0</v>
      </c>
    </row>
    <row r="143" spans="1:6" ht="25.5" hidden="1">
      <c r="A143" s="268" t="s">
        <v>305</v>
      </c>
      <c r="B143" s="99" t="s">
        <v>29</v>
      </c>
      <c r="C143" s="95" t="s">
        <v>246</v>
      </c>
      <c r="D143" s="188">
        <f>ЦСР!E234</f>
        <v>0</v>
      </c>
      <c r="E143" s="188">
        <f>ЦСР!F234</f>
        <v>0</v>
      </c>
      <c r="F143" s="280">
        <f>ЦСР!G234</f>
        <v>0</v>
      </c>
    </row>
    <row r="144" spans="1:6" ht="51" hidden="1">
      <c r="A144" s="268" t="s">
        <v>306</v>
      </c>
      <c r="B144" s="99"/>
      <c r="C144" s="96" t="s">
        <v>304</v>
      </c>
      <c r="D144" s="188">
        <f>D145</f>
        <v>0</v>
      </c>
      <c r="E144" s="188">
        <f>E145</f>
        <v>0</v>
      </c>
      <c r="F144" s="280">
        <f>F145</f>
        <v>0</v>
      </c>
    </row>
    <row r="145" spans="1:6" ht="25.5" hidden="1">
      <c r="A145" s="268" t="s">
        <v>306</v>
      </c>
      <c r="B145" s="99" t="s">
        <v>29</v>
      </c>
      <c r="C145" s="95" t="s">
        <v>246</v>
      </c>
      <c r="D145" s="188">
        <f>ЦСР!E236</f>
        <v>0</v>
      </c>
      <c r="E145" s="188">
        <f>ЦСР!F236</f>
        <v>0</v>
      </c>
      <c r="F145" s="280">
        <f>ЦСР!G236</f>
        <v>0</v>
      </c>
    </row>
    <row r="146" spans="1:6" ht="51" hidden="1">
      <c r="A146" s="281" t="s">
        <v>237</v>
      </c>
      <c r="B146" s="231"/>
      <c r="C146" s="189" t="s">
        <v>338</v>
      </c>
      <c r="D146" s="249">
        <f aca="true" t="shared" si="11" ref="D146:F150">D147</f>
        <v>0</v>
      </c>
      <c r="E146" s="249">
        <f t="shared" si="11"/>
        <v>0</v>
      </c>
      <c r="F146" s="250">
        <f t="shared" si="11"/>
        <v>0</v>
      </c>
    </row>
    <row r="147" spans="1:6" ht="38.25" hidden="1">
      <c r="A147" s="251" t="s">
        <v>238</v>
      </c>
      <c r="B147" s="278"/>
      <c r="C147" s="263" t="s">
        <v>274</v>
      </c>
      <c r="D147" s="254">
        <f t="shared" si="11"/>
        <v>0</v>
      </c>
      <c r="E147" s="254">
        <f t="shared" si="11"/>
        <v>0</v>
      </c>
      <c r="F147" s="255">
        <f t="shared" si="11"/>
        <v>0</v>
      </c>
    </row>
    <row r="148" spans="1:6" ht="25.5" hidden="1">
      <c r="A148" s="256" t="s">
        <v>240</v>
      </c>
      <c r="B148" s="276"/>
      <c r="C148" s="261" t="s">
        <v>241</v>
      </c>
      <c r="D148" s="259">
        <f t="shared" si="11"/>
        <v>0</v>
      </c>
      <c r="E148" s="259">
        <f t="shared" si="11"/>
        <v>0</v>
      </c>
      <c r="F148" s="260">
        <f t="shared" si="11"/>
        <v>0</v>
      </c>
    </row>
    <row r="149" spans="1:6" ht="12.75" hidden="1">
      <c r="A149" s="256" t="s">
        <v>242</v>
      </c>
      <c r="B149" s="276"/>
      <c r="C149" s="261" t="s">
        <v>59</v>
      </c>
      <c r="D149" s="259">
        <f t="shared" si="11"/>
        <v>0</v>
      </c>
      <c r="E149" s="259">
        <f t="shared" si="11"/>
        <v>0</v>
      </c>
      <c r="F149" s="260">
        <f t="shared" si="11"/>
        <v>0</v>
      </c>
    </row>
    <row r="150" spans="1:6" ht="25.5" hidden="1">
      <c r="A150" s="256" t="s">
        <v>244</v>
      </c>
      <c r="B150" s="276"/>
      <c r="C150" s="262" t="s">
        <v>275</v>
      </c>
      <c r="D150" s="259">
        <f t="shared" si="11"/>
        <v>0</v>
      </c>
      <c r="E150" s="259">
        <f t="shared" si="11"/>
        <v>0</v>
      </c>
      <c r="F150" s="260">
        <f t="shared" si="11"/>
        <v>0</v>
      </c>
    </row>
    <row r="151" spans="1:6" ht="25.5" hidden="1">
      <c r="A151" s="256" t="str">
        <f>A150</f>
        <v>3510140010</v>
      </c>
      <c r="B151" s="276" t="s">
        <v>29</v>
      </c>
      <c r="C151" s="261" t="s">
        <v>260</v>
      </c>
      <c r="D151" s="259">
        <f>ВЕД!F178</f>
        <v>0</v>
      </c>
      <c r="E151" s="259">
        <f>ВЕД!G178</f>
        <v>0</v>
      </c>
      <c r="F151" s="260">
        <f>ВЕД!H178</f>
        <v>0</v>
      </c>
    </row>
    <row r="152" spans="1:6" ht="38.25" hidden="1">
      <c r="A152" s="282" t="s">
        <v>292</v>
      </c>
      <c r="B152" s="232"/>
      <c r="C152" s="179" t="s">
        <v>339</v>
      </c>
      <c r="D152" s="254">
        <f aca="true" t="shared" si="12" ref="D152:F156">D153</f>
        <v>0</v>
      </c>
      <c r="E152" s="254">
        <f t="shared" si="12"/>
        <v>0</v>
      </c>
      <c r="F152" s="255">
        <f t="shared" si="12"/>
        <v>0</v>
      </c>
    </row>
    <row r="153" spans="1:6" ht="25.5" hidden="1">
      <c r="A153" s="282" t="s">
        <v>293</v>
      </c>
      <c r="B153" s="233"/>
      <c r="C153" s="179" t="s">
        <v>291</v>
      </c>
      <c r="D153" s="254">
        <f t="shared" si="12"/>
        <v>0</v>
      </c>
      <c r="E153" s="254">
        <f t="shared" si="12"/>
        <v>0</v>
      </c>
      <c r="F153" s="255">
        <f t="shared" si="12"/>
        <v>0</v>
      </c>
    </row>
    <row r="154" spans="1:6" ht="12.75" hidden="1">
      <c r="A154" s="283" t="s">
        <v>294</v>
      </c>
      <c r="B154" s="234"/>
      <c r="C154" s="180" t="s">
        <v>46</v>
      </c>
      <c r="D154" s="259">
        <f>D155+D158</f>
        <v>0</v>
      </c>
      <c r="E154" s="259">
        <f>E155+E158</f>
        <v>0</v>
      </c>
      <c r="F154" s="260">
        <f>F155+F158</f>
        <v>0</v>
      </c>
    </row>
    <row r="155" spans="1:6" ht="63.75" hidden="1">
      <c r="A155" s="283" t="s">
        <v>295</v>
      </c>
      <c r="B155" s="234"/>
      <c r="C155" s="96" t="s">
        <v>90</v>
      </c>
      <c r="D155" s="259">
        <f t="shared" si="12"/>
        <v>0</v>
      </c>
      <c r="E155" s="259">
        <f t="shared" si="12"/>
        <v>0</v>
      </c>
      <c r="F155" s="260">
        <f t="shared" si="12"/>
        <v>0</v>
      </c>
    </row>
    <row r="156" spans="1:6" ht="25.5" hidden="1">
      <c r="A156" s="284" t="s">
        <v>296</v>
      </c>
      <c r="B156" s="235"/>
      <c r="C156" s="96" t="s">
        <v>62</v>
      </c>
      <c r="D156" s="259">
        <f t="shared" si="12"/>
        <v>0</v>
      </c>
      <c r="E156" s="259">
        <f t="shared" si="12"/>
        <v>0</v>
      </c>
      <c r="F156" s="260">
        <f t="shared" si="12"/>
        <v>0</v>
      </c>
    </row>
    <row r="157" spans="1:6" ht="25.5" hidden="1">
      <c r="A157" s="284" t="s">
        <v>296</v>
      </c>
      <c r="B157" s="235">
        <v>200</v>
      </c>
      <c r="C157" s="95" t="s">
        <v>246</v>
      </c>
      <c r="D157" s="202">
        <f>ЦСР!E260</f>
        <v>0</v>
      </c>
      <c r="E157" s="259">
        <f>ЦСР!F260</f>
        <v>0</v>
      </c>
      <c r="F157" s="260">
        <f>ЦСР!G260</f>
        <v>0</v>
      </c>
    </row>
    <row r="158" spans="1:6" ht="25.5" hidden="1">
      <c r="A158" s="285" t="s">
        <v>307</v>
      </c>
      <c r="B158" s="236"/>
      <c r="C158" s="126" t="s">
        <v>63</v>
      </c>
      <c r="D158" s="207">
        <f>D159+D161</f>
        <v>0</v>
      </c>
      <c r="E158" s="207">
        <f>E159+E161</f>
        <v>0</v>
      </c>
      <c r="F158" s="286">
        <f>F159+F161</f>
        <v>0</v>
      </c>
    </row>
    <row r="159" spans="1:6" ht="38.25" hidden="1">
      <c r="A159" s="285" t="s">
        <v>308</v>
      </c>
      <c r="B159" s="236"/>
      <c r="C159" s="119" t="s">
        <v>303</v>
      </c>
      <c r="D159" s="207">
        <f>D160</f>
        <v>0</v>
      </c>
      <c r="E159" s="207">
        <f>E160</f>
        <v>0</v>
      </c>
      <c r="F159" s="286">
        <f>F160</f>
        <v>0</v>
      </c>
    </row>
    <row r="160" spans="1:8" ht="25.5" hidden="1">
      <c r="A160" s="284" t="s">
        <v>308</v>
      </c>
      <c r="B160" s="237">
        <v>200</v>
      </c>
      <c r="C160" s="125" t="s">
        <v>246</v>
      </c>
      <c r="D160" s="207">
        <f>ЦСР!E263</f>
        <v>0</v>
      </c>
      <c r="E160" s="207">
        <f>ЦСР!F263</f>
        <v>0</v>
      </c>
      <c r="F160" s="286">
        <f>ЦСР!G263</f>
        <v>0</v>
      </c>
      <c r="G160" s="239">
        <f>ЦСР!H263</f>
        <v>0</v>
      </c>
      <c r="H160" s="207">
        <f>ЦСР!I263</f>
        <v>700</v>
      </c>
    </row>
    <row r="161" spans="1:6" ht="51" hidden="1">
      <c r="A161" s="284" t="s">
        <v>309</v>
      </c>
      <c r="B161" s="235"/>
      <c r="C161" s="119" t="s">
        <v>304</v>
      </c>
      <c r="D161" s="207">
        <f>D162</f>
        <v>0</v>
      </c>
      <c r="E161" s="207">
        <f>E162</f>
        <v>0</v>
      </c>
      <c r="F161" s="286">
        <f>F162</f>
        <v>0</v>
      </c>
    </row>
    <row r="162" spans="1:6" ht="25.5" hidden="1">
      <c r="A162" s="284" t="s">
        <v>309</v>
      </c>
      <c r="B162" s="235">
        <v>200</v>
      </c>
      <c r="C162" s="95" t="s">
        <v>246</v>
      </c>
      <c r="D162" s="208">
        <f>ЦСР!E265</f>
        <v>0</v>
      </c>
      <c r="E162" s="208">
        <f>ЦСР!F265</f>
        <v>0</v>
      </c>
      <c r="F162" s="287">
        <f>ЦСР!G265</f>
        <v>0</v>
      </c>
    </row>
    <row r="163" spans="1:6" ht="12.75">
      <c r="A163" s="281" t="s">
        <v>58</v>
      </c>
      <c r="B163" s="231"/>
      <c r="C163" s="189" t="s">
        <v>33</v>
      </c>
      <c r="D163" s="249">
        <f>D169+D164</f>
        <v>3272.8</v>
      </c>
      <c r="E163" s="249">
        <f>E169+E164</f>
        <v>3179.2</v>
      </c>
      <c r="F163" s="250">
        <f>F169+F164</f>
        <v>3360.5</v>
      </c>
    </row>
    <row r="164" spans="1:6" ht="25.5">
      <c r="A164" s="288" t="s">
        <v>325</v>
      </c>
      <c r="B164" s="227"/>
      <c r="C164" s="228" t="s">
        <v>326</v>
      </c>
      <c r="D164" s="249">
        <f aca="true" t="shared" si="13" ref="D164:F167">D165</f>
        <v>230</v>
      </c>
      <c r="E164" s="249">
        <f t="shared" si="13"/>
        <v>0</v>
      </c>
      <c r="F164" s="250">
        <f t="shared" si="13"/>
        <v>0</v>
      </c>
    </row>
    <row r="165" spans="1:6" ht="12.75">
      <c r="A165" s="289" t="s">
        <v>325</v>
      </c>
      <c r="B165" s="229"/>
      <c r="C165" s="230" t="s">
        <v>60</v>
      </c>
      <c r="D165" s="271">
        <f t="shared" si="13"/>
        <v>230</v>
      </c>
      <c r="E165" s="271">
        <f t="shared" si="13"/>
        <v>0</v>
      </c>
      <c r="F165" s="272">
        <f t="shared" si="13"/>
        <v>0</v>
      </c>
    </row>
    <row r="166" spans="1:6" ht="12.75">
      <c r="A166" s="289" t="s">
        <v>327</v>
      </c>
      <c r="B166" s="229"/>
      <c r="C166" s="230" t="s">
        <v>59</v>
      </c>
      <c r="D166" s="271">
        <f t="shared" si="13"/>
        <v>230</v>
      </c>
      <c r="E166" s="271">
        <f t="shared" si="13"/>
        <v>0</v>
      </c>
      <c r="F166" s="272">
        <f t="shared" si="13"/>
        <v>0</v>
      </c>
    </row>
    <row r="167" spans="1:6" ht="25.5">
      <c r="A167" s="289" t="s">
        <v>328</v>
      </c>
      <c r="B167" s="229"/>
      <c r="C167" s="119" t="s">
        <v>329</v>
      </c>
      <c r="D167" s="271">
        <f t="shared" si="13"/>
        <v>230</v>
      </c>
      <c r="E167" s="271">
        <f t="shared" si="13"/>
        <v>0</v>
      </c>
      <c r="F167" s="272">
        <f t="shared" si="13"/>
        <v>0</v>
      </c>
    </row>
    <row r="168" spans="1:6" ht="12.75">
      <c r="A168" s="289" t="s">
        <v>328</v>
      </c>
      <c r="B168" s="229" t="s">
        <v>31</v>
      </c>
      <c r="C168" s="230" t="s">
        <v>32</v>
      </c>
      <c r="D168" s="271">
        <f>ЦСР!E50</f>
        <v>230</v>
      </c>
      <c r="E168" s="271">
        <f>ЦСР!F50</f>
        <v>0</v>
      </c>
      <c r="F168" s="272">
        <f>ЦСР!G50</f>
        <v>0</v>
      </c>
    </row>
    <row r="169" spans="1:6" ht="38.25">
      <c r="A169" s="251" t="s">
        <v>198</v>
      </c>
      <c r="B169" s="278"/>
      <c r="C169" s="263" t="s">
        <v>276</v>
      </c>
      <c r="D169" s="254">
        <f>D170</f>
        <v>3042.8</v>
      </c>
      <c r="E169" s="254">
        <f>E170</f>
        <v>3179.2</v>
      </c>
      <c r="F169" s="255">
        <f>F170</f>
        <v>3360.5</v>
      </c>
    </row>
    <row r="170" spans="1:6" ht="12.75">
      <c r="A170" s="290" t="s">
        <v>199</v>
      </c>
      <c r="B170" s="238"/>
      <c r="C170" s="201" t="s">
        <v>59</v>
      </c>
      <c r="D170" s="202">
        <f>D171+D173+D176+D177+D179</f>
        <v>3042.8</v>
      </c>
      <c r="E170" s="202">
        <f>E171+E173+E176+E177+E179</f>
        <v>3179.2</v>
      </c>
      <c r="F170" s="331">
        <f>F171+F173+F176+F177+F179</f>
        <v>3360.5</v>
      </c>
    </row>
    <row r="171" spans="1:6" ht="38.25">
      <c r="A171" s="273">
        <v>9960040010</v>
      </c>
      <c r="B171" s="123"/>
      <c r="C171" s="119" t="s">
        <v>320</v>
      </c>
      <c r="D171" s="207">
        <f>D172</f>
        <v>125</v>
      </c>
      <c r="E171" s="207">
        <f>E172</f>
        <v>125</v>
      </c>
      <c r="F171" s="286">
        <f>F172</f>
        <v>125</v>
      </c>
    </row>
    <row r="172" spans="1:6" ht="12.75">
      <c r="A172" s="291">
        <v>9960040010</v>
      </c>
      <c r="B172" s="99" t="s">
        <v>2</v>
      </c>
      <c r="C172" s="120" t="s">
        <v>3</v>
      </c>
      <c r="D172" s="207">
        <f>ЦСР!E43</f>
        <v>125</v>
      </c>
      <c r="E172" s="207">
        <f>ЦСР!F43</f>
        <v>125</v>
      </c>
      <c r="F172" s="286">
        <f>ЦСР!G43</f>
        <v>125</v>
      </c>
    </row>
    <row r="173" spans="1:6" ht="51">
      <c r="A173" s="267">
        <v>9960040020</v>
      </c>
      <c r="B173" s="123"/>
      <c r="C173" s="119" t="s">
        <v>322</v>
      </c>
      <c r="D173" s="207">
        <f>D174</f>
        <v>700</v>
      </c>
      <c r="E173" s="207">
        <f>E174</f>
        <v>700</v>
      </c>
      <c r="F173" s="286">
        <f>F174</f>
        <v>700</v>
      </c>
    </row>
    <row r="174" spans="1:6" ht="12.75">
      <c r="A174" s="268">
        <v>9960040020</v>
      </c>
      <c r="B174" s="99" t="s">
        <v>2</v>
      </c>
      <c r="C174" s="120" t="s">
        <v>3</v>
      </c>
      <c r="D174" s="207">
        <f>ЦСР!E244</f>
        <v>700</v>
      </c>
      <c r="E174" s="207">
        <f>ЦСР!F244</f>
        <v>700</v>
      </c>
      <c r="F174" s="286">
        <f>ЦСР!G244</f>
        <v>700</v>
      </c>
    </row>
    <row r="175" spans="1:6" ht="51">
      <c r="A175" s="267">
        <v>9960040030</v>
      </c>
      <c r="B175" s="123"/>
      <c r="C175" s="119" t="s">
        <v>321</v>
      </c>
      <c r="D175" s="207">
        <f>D176</f>
        <v>2157.8</v>
      </c>
      <c r="E175" s="207">
        <f>E176</f>
        <v>2324.2</v>
      </c>
      <c r="F175" s="286">
        <f>F176</f>
        <v>2505.5</v>
      </c>
    </row>
    <row r="176" spans="1:6" ht="12.75">
      <c r="A176" s="268">
        <f>A175</f>
        <v>9960040030</v>
      </c>
      <c r="B176" s="99" t="s">
        <v>2</v>
      </c>
      <c r="C176" s="120" t="s">
        <v>3</v>
      </c>
      <c r="D176" s="207">
        <f>ЦСР!E150</f>
        <v>2157.8</v>
      </c>
      <c r="E176" s="207">
        <f>ЦСР!F150</f>
        <v>2324.2</v>
      </c>
      <c r="F176" s="286">
        <f>ЦСР!G150</f>
        <v>2505.5</v>
      </c>
    </row>
    <row r="177" spans="1:6" ht="25.5">
      <c r="A177" s="292" t="s">
        <v>311</v>
      </c>
      <c r="B177" s="123"/>
      <c r="C177" s="119" t="s">
        <v>312</v>
      </c>
      <c r="D177" s="222">
        <f>D178</f>
        <v>30</v>
      </c>
      <c r="E177" s="222">
        <f>E178</f>
        <v>30</v>
      </c>
      <c r="F177" s="293">
        <f>F178</f>
        <v>30</v>
      </c>
    </row>
    <row r="178" spans="1:6" ht="12.75">
      <c r="A178" s="294" t="s">
        <v>311</v>
      </c>
      <c r="B178" s="99" t="s">
        <v>2</v>
      </c>
      <c r="C178" s="120" t="s">
        <v>3</v>
      </c>
      <c r="D178" s="222">
        <f>ЦСР!E211</f>
        <v>30</v>
      </c>
      <c r="E178" s="222">
        <f>ЦСР!F211</f>
        <v>30</v>
      </c>
      <c r="F178" s="293">
        <f>ЦСР!G211</f>
        <v>30</v>
      </c>
    </row>
    <row r="179" spans="1:6" ht="25.5">
      <c r="A179" s="273" t="s">
        <v>332</v>
      </c>
      <c r="B179" s="93"/>
      <c r="C179" s="119" t="s">
        <v>333</v>
      </c>
      <c r="D179" s="222">
        <f>D180</f>
        <v>30</v>
      </c>
      <c r="E179" s="222">
        <f>E180</f>
        <v>0</v>
      </c>
      <c r="F179" s="293">
        <f>F180</f>
        <v>0</v>
      </c>
    </row>
    <row r="180" spans="1:6" ht="13.5" thickBot="1">
      <c r="A180" s="332" t="s">
        <v>332</v>
      </c>
      <c r="B180" s="333" t="s">
        <v>2</v>
      </c>
      <c r="C180" s="334" t="s">
        <v>3</v>
      </c>
      <c r="D180" s="295">
        <f>ЦСР!E106</f>
        <v>30</v>
      </c>
      <c r="E180" s="295">
        <f>ЦСР!F106</f>
        <v>0</v>
      </c>
      <c r="F180" s="335">
        <f>ЦСР!G106</f>
        <v>0</v>
      </c>
    </row>
    <row r="181" spans="1:6" ht="12.75">
      <c r="A181" s="203"/>
      <c r="B181" s="204"/>
      <c r="C181" s="206"/>
      <c r="D181" s="204"/>
      <c r="E181" s="204"/>
      <c r="F181" s="204"/>
    </row>
    <row r="182" spans="1:6" ht="12.75">
      <c r="A182" s="203"/>
      <c r="B182" s="204"/>
      <c r="C182" s="205"/>
      <c r="D182" s="204"/>
      <c r="E182" s="204"/>
      <c r="F182" s="204"/>
    </row>
  </sheetData>
  <sheetProtection/>
  <mergeCells count="16">
    <mergeCell ref="D1:F1"/>
    <mergeCell ref="D7:F7"/>
    <mergeCell ref="C2:H2"/>
    <mergeCell ref="C3:H3"/>
    <mergeCell ref="C4:H4"/>
    <mergeCell ref="C5:H5"/>
    <mergeCell ref="C6:H6"/>
    <mergeCell ref="D15:D16"/>
    <mergeCell ref="E15:F15"/>
    <mergeCell ref="C8:F8"/>
    <mergeCell ref="C9:F9"/>
    <mergeCell ref="C14:C16"/>
    <mergeCell ref="D14:F14"/>
    <mergeCell ref="A12:F12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2020-12-21T07:20:59Z</cp:lastPrinted>
  <dcterms:created xsi:type="dcterms:W3CDTF">2007-02-21T13:25:28Z</dcterms:created>
  <dcterms:modified xsi:type="dcterms:W3CDTF">2020-12-21T13:02:14Z</dcterms:modified>
  <cp:category/>
  <cp:version/>
  <cp:contentType/>
  <cp:contentStatus/>
</cp:coreProperties>
</file>